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105" windowWidth="15135" windowHeight="7590" tabRatio="869" firstSheet="15" activeTab="15"/>
  </bookViews>
  <sheets>
    <sheet name="Planilha 2014" sheetId="6" state="hidden" r:id="rId1"/>
    <sheet name="1ª Medição" sheetId="9" state="hidden" r:id="rId2"/>
    <sheet name="2ª Medição" sheetId="10" state="hidden" r:id="rId3"/>
    <sheet name="3ª Medição" sheetId="11" state="hidden" r:id="rId4"/>
    <sheet name="4ª Medição" sheetId="12" state="hidden" r:id="rId5"/>
    <sheet name="5º Medição" sheetId="13" state="hidden" r:id="rId6"/>
    <sheet name="6º Medição" sheetId="14" state="hidden" r:id="rId7"/>
    <sheet name="REAJUSTE INCC" sheetId="18" state="hidden" r:id="rId8"/>
    <sheet name="CFF" sheetId="21" state="hidden" r:id="rId9"/>
    <sheet name="7º MEDIÇÃO" sheetId="16" state="hidden" r:id="rId10"/>
    <sheet name="REAJUSTE BM 07" sheetId="19" state="hidden" r:id="rId11"/>
    <sheet name="8ª medição" sheetId="22" state="hidden" r:id="rId12"/>
    <sheet name="REAJUSTE BM 8" sheetId="23" state="hidden" r:id="rId13"/>
    <sheet name="9º Medição" sheetId="24" state="hidden" r:id="rId14"/>
    <sheet name="Plan1" sheetId="26" state="hidden" r:id="rId15"/>
    <sheet name="PAGINA INICIAL" sheetId="31" r:id="rId16"/>
    <sheet name="ORÇAMENTO LICITAÇÃO" sheetId="28" r:id="rId17"/>
    <sheet name="C.F.F." sheetId="29" r:id="rId18"/>
    <sheet name="ORÇAMENTO EMPRESA" sheetId="30" r:id="rId19"/>
    <sheet name="CFF EMPRESA" sheetId="32" r:id="rId20"/>
  </sheets>
  <externalReferences>
    <externalReference r:id="rId21"/>
  </externalReferences>
  <definedNames>
    <definedName name="_xlnm.Print_Area" localSheetId="5">'5º Medição'!$A$1:$L$219</definedName>
    <definedName name="_xlnm.Print_Area" localSheetId="9">'7º MEDIÇÃO'!$A$1:$L$218</definedName>
    <definedName name="_xlnm.Print_Area" localSheetId="11">'8ª medição'!$A$1:$L$219</definedName>
    <definedName name="_xlnm.Print_Area" localSheetId="13">'9º Medição'!$A$1:$L$218</definedName>
    <definedName name="_xlnm.Print_Area" localSheetId="17">C.F.F.!$A$1:$R$50</definedName>
    <definedName name="_xlnm.Print_Area" localSheetId="8">CFF!$A$1:$P$33</definedName>
    <definedName name="_xlnm.Print_Area" localSheetId="19">'CFF EMPRESA'!$A$1:$R$27</definedName>
    <definedName name="_xlnm.Print_Area" localSheetId="18">'ORÇAMENTO EMPRESA'!$A$1:$I$223</definedName>
    <definedName name="_xlnm.Print_Area" localSheetId="16">'ORÇAMENTO LICITAÇÃO'!$A$1:$I$226</definedName>
    <definedName name="_xlnm.Print_Area" localSheetId="10">'REAJUSTE BM 07'!$A$1:$L$219</definedName>
    <definedName name="_xlnm.Print_Area" localSheetId="12">'REAJUSTE BM 8'!$A$1:$L$218</definedName>
    <definedName name="_xlnm.Print_Area" localSheetId="7">'REAJUSTE INCC'!$A$1:$M$217</definedName>
  </definedNames>
  <calcPr calcId="124519" iterate="1"/>
</workbook>
</file>

<file path=xl/calcChain.xml><?xml version="1.0" encoding="utf-8"?>
<calcChain xmlns="http://schemas.openxmlformats.org/spreadsheetml/2006/main">
  <c r="G183" i="26"/>
  <c r="G179"/>
  <c r="G177"/>
  <c r="G75" i="28" l="1"/>
  <c r="D9" i="32" l="1"/>
  <c r="D11"/>
  <c r="P11" s="1"/>
  <c r="D12"/>
  <c r="N12" s="1"/>
  <c r="D8"/>
  <c r="B19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P12"/>
  <c r="S11"/>
  <c r="T11" s="1"/>
  <c r="L11"/>
  <c r="S10"/>
  <c r="T10" s="1"/>
  <c r="T9"/>
  <c r="S9"/>
  <c r="R9"/>
  <c r="P9"/>
  <c r="N9"/>
  <c r="L9"/>
  <c r="J9"/>
  <c r="H9"/>
  <c r="F9"/>
  <c r="S8"/>
  <c r="T8" s="1"/>
  <c r="R8"/>
  <c r="P8"/>
  <c r="N8"/>
  <c r="L8"/>
  <c r="J8"/>
  <c r="H8"/>
  <c r="F8"/>
  <c r="H27" i="30"/>
  <c r="E214"/>
  <c r="C214"/>
  <c r="B214"/>
  <c r="A214"/>
  <c r="E213"/>
  <c r="C213"/>
  <c r="B213"/>
  <c r="A213"/>
  <c r="E212"/>
  <c r="C212"/>
  <c r="B212"/>
  <c r="A212"/>
  <c r="E211"/>
  <c r="C211"/>
  <c r="B211"/>
  <c r="A211"/>
  <c r="E210"/>
  <c r="C210"/>
  <c r="B210"/>
  <c r="A210"/>
  <c r="H209"/>
  <c r="E209"/>
  <c r="C209"/>
  <c r="B209"/>
  <c r="A209"/>
  <c r="E208"/>
  <c r="C208"/>
  <c r="B208"/>
  <c r="A208"/>
  <c r="E207"/>
  <c r="B207"/>
  <c r="A207"/>
  <c r="H206"/>
  <c r="E206"/>
  <c r="C206"/>
  <c r="B206"/>
  <c r="A206"/>
  <c r="E205"/>
  <c r="C205"/>
  <c r="B205"/>
  <c r="A205"/>
  <c r="E204"/>
  <c r="C204"/>
  <c r="B204"/>
  <c r="A204"/>
  <c r="E203"/>
  <c r="C203"/>
  <c r="B203"/>
  <c r="A203"/>
  <c r="E202"/>
  <c r="C202"/>
  <c r="B202"/>
  <c r="A202"/>
  <c r="E201"/>
  <c r="B201"/>
  <c r="A201"/>
  <c r="E200"/>
  <c r="C200"/>
  <c r="B200"/>
  <c r="A200"/>
  <c r="E199"/>
  <c r="C199"/>
  <c r="B199"/>
  <c r="A199"/>
  <c r="E198"/>
  <c r="C198"/>
  <c r="B198"/>
  <c r="A198"/>
  <c r="E197"/>
  <c r="C197"/>
  <c r="B197"/>
  <c r="A197"/>
  <c r="E196"/>
  <c r="C196"/>
  <c r="B196"/>
  <c r="A196"/>
  <c r="H195"/>
  <c r="E195"/>
  <c r="C195"/>
  <c r="B195"/>
  <c r="A195"/>
  <c r="E194"/>
  <c r="C194"/>
  <c r="B194"/>
  <c r="A194"/>
  <c r="E193"/>
  <c r="C193"/>
  <c r="B193"/>
  <c r="A193"/>
  <c r="E192"/>
  <c r="C192"/>
  <c r="B192"/>
  <c r="A192"/>
  <c r="E191"/>
  <c r="C191"/>
  <c r="B191"/>
  <c r="A191"/>
  <c r="F190"/>
  <c r="E190"/>
  <c r="C190"/>
  <c r="B190"/>
  <c r="A190"/>
  <c r="E189"/>
  <c r="C189"/>
  <c r="B189"/>
  <c r="A189"/>
  <c r="E188"/>
  <c r="C188"/>
  <c r="B188"/>
  <c r="A188"/>
  <c r="E187"/>
  <c r="C187"/>
  <c r="B187"/>
  <c r="A187"/>
  <c r="F186"/>
  <c r="E186"/>
  <c r="C186"/>
  <c r="B186"/>
  <c r="A186"/>
  <c r="E185"/>
  <c r="C185"/>
  <c r="B185"/>
  <c r="A185"/>
  <c r="F184"/>
  <c r="E184"/>
  <c r="C184"/>
  <c r="B184"/>
  <c r="A184"/>
  <c r="E183"/>
  <c r="C183"/>
  <c r="B183"/>
  <c r="A183"/>
  <c r="E182"/>
  <c r="C182"/>
  <c r="B182"/>
  <c r="A182"/>
  <c r="E181"/>
  <c r="C181"/>
  <c r="B181"/>
  <c r="A181"/>
  <c r="E180"/>
  <c r="C180"/>
  <c r="B180"/>
  <c r="A180"/>
  <c r="H179"/>
  <c r="E179"/>
  <c r="C179"/>
  <c r="B179"/>
  <c r="A179"/>
  <c r="E178"/>
  <c r="C178"/>
  <c r="B178"/>
  <c r="A178"/>
  <c r="E177"/>
  <c r="C177"/>
  <c r="B177"/>
  <c r="A177"/>
  <c r="E176"/>
  <c r="C176"/>
  <c r="B176"/>
  <c r="A176"/>
  <c r="K175"/>
  <c r="E175"/>
  <c r="C175"/>
  <c r="B175"/>
  <c r="A175"/>
  <c r="K174"/>
  <c r="E174"/>
  <c r="C174"/>
  <c r="B174"/>
  <c r="A174"/>
  <c r="K173"/>
  <c r="E173"/>
  <c r="C173"/>
  <c r="B173"/>
  <c r="A173"/>
  <c r="K172"/>
  <c r="E172"/>
  <c r="C172"/>
  <c r="B172"/>
  <c r="A172"/>
  <c r="K171"/>
  <c r="E171"/>
  <c r="C171"/>
  <c r="B171"/>
  <c r="A171"/>
  <c r="K170"/>
  <c r="E170"/>
  <c r="C170"/>
  <c r="B170"/>
  <c r="A170"/>
  <c r="K169"/>
  <c r="E169"/>
  <c r="C169"/>
  <c r="B169"/>
  <c r="A169"/>
  <c r="K168"/>
  <c r="E168"/>
  <c r="C168"/>
  <c r="B168"/>
  <c r="A168"/>
  <c r="E167"/>
  <c r="C167"/>
  <c r="B167"/>
  <c r="A167"/>
  <c r="E166"/>
  <c r="C166"/>
  <c r="B166"/>
  <c r="A166"/>
  <c r="E165"/>
  <c r="C165"/>
  <c r="B165"/>
  <c r="A165"/>
  <c r="E164"/>
  <c r="C164"/>
  <c r="B164"/>
  <c r="A164"/>
  <c r="E163"/>
  <c r="C163"/>
  <c r="B163"/>
  <c r="A163"/>
  <c r="E162"/>
  <c r="C162"/>
  <c r="B162"/>
  <c r="A162"/>
  <c r="E161"/>
  <c r="C161"/>
  <c r="B161"/>
  <c r="A161"/>
  <c r="E160"/>
  <c r="C160"/>
  <c r="B160"/>
  <c r="A160"/>
  <c r="E159"/>
  <c r="C159"/>
  <c r="B159"/>
  <c r="A159"/>
  <c r="E158"/>
  <c r="C158"/>
  <c r="B158"/>
  <c r="A158"/>
  <c r="E157"/>
  <c r="C157"/>
  <c r="B157"/>
  <c r="A157"/>
  <c r="E156"/>
  <c r="C156"/>
  <c r="B156"/>
  <c r="A156"/>
  <c r="E155"/>
  <c r="C155"/>
  <c r="B155"/>
  <c r="A155"/>
  <c r="E154"/>
  <c r="C154"/>
  <c r="B154"/>
  <c r="A154"/>
  <c r="E153"/>
  <c r="C153"/>
  <c r="B153"/>
  <c r="A153"/>
  <c r="E152"/>
  <c r="C152"/>
  <c r="B152"/>
  <c r="A152"/>
  <c r="E151"/>
  <c r="C151"/>
  <c r="B151"/>
  <c r="A151"/>
  <c r="E150"/>
  <c r="C150"/>
  <c r="B150"/>
  <c r="A150"/>
  <c r="E149"/>
  <c r="C149"/>
  <c r="B149"/>
  <c r="A149"/>
  <c r="E148"/>
  <c r="C148"/>
  <c r="B148"/>
  <c r="A148"/>
  <c r="E147"/>
  <c r="C147"/>
  <c r="B147"/>
  <c r="A147"/>
  <c r="E146"/>
  <c r="C146"/>
  <c r="B146"/>
  <c r="A146"/>
  <c r="E145"/>
  <c r="C145"/>
  <c r="B145"/>
  <c r="A145"/>
  <c r="E144"/>
  <c r="C144"/>
  <c r="B144"/>
  <c r="A144"/>
  <c r="E143"/>
  <c r="B143"/>
  <c r="A143"/>
  <c r="E142"/>
  <c r="C142"/>
  <c r="B142"/>
  <c r="A142"/>
  <c r="E141"/>
  <c r="C141"/>
  <c r="B141"/>
  <c r="A141"/>
  <c r="E140"/>
  <c r="C140"/>
  <c r="B140"/>
  <c r="A140"/>
  <c r="E139"/>
  <c r="C139"/>
  <c r="B139"/>
  <c r="A139"/>
  <c r="E138"/>
  <c r="C138"/>
  <c r="B138"/>
  <c r="A138"/>
  <c r="E137"/>
  <c r="C137"/>
  <c r="B137"/>
  <c r="A137"/>
  <c r="H136"/>
  <c r="E136"/>
  <c r="C136"/>
  <c r="B136"/>
  <c r="A136"/>
  <c r="E135"/>
  <c r="C135"/>
  <c r="B135"/>
  <c r="A135"/>
  <c r="E134"/>
  <c r="C134"/>
  <c r="B134"/>
  <c r="A134"/>
  <c r="E133"/>
  <c r="C133"/>
  <c r="B133"/>
  <c r="A133"/>
  <c r="E132"/>
  <c r="C132"/>
  <c r="B132"/>
  <c r="A132"/>
  <c r="E131"/>
  <c r="C131"/>
  <c r="B131"/>
  <c r="A131"/>
  <c r="E130"/>
  <c r="C130"/>
  <c r="B130"/>
  <c r="A130"/>
  <c r="E129"/>
  <c r="C129"/>
  <c r="B129"/>
  <c r="A129"/>
  <c r="E128"/>
  <c r="C128"/>
  <c r="B128"/>
  <c r="A128"/>
  <c r="E127"/>
  <c r="C127"/>
  <c r="B127"/>
  <c r="A127"/>
  <c r="E126"/>
  <c r="C126"/>
  <c r="B126"/>
  <c r="A126"/>
  <c r="E125"/>
  <c r="C125"/>
  <c r="B125"/>
  <c r="A125"/>
  <c r="E124"/>
  <c r="C124"/>
  <c r="B124"/>
  <c r="A124"/>
  <c r="E123"/>
  <c r="C123"/>
  <c r="B123"/>
  <c r="A123"/>
  <c r="E122"/>
  <c r="C122"/>
  <c r="B122"/>
  <c r="A122"/>
  <c r="E121"/>
  <c r="C121"/>
  <c r="B121"/>
  <c r="A121"/>
  <c r="H120"/>
  <c r="E120"/>
  <c r="C120"/>
  <c r="B120"/>
  <c r="A120"/>
  <c r="E119"/>
  <c r="C119"/>
  <c r="B119"/>
  <c r="A119"/>
  <c r="E118"/>
  <c r="C118"/>
  <c r="B118"/>
  <c r="A118"/>
  <c r="E117"/>
  <c r="C117"/>
  <c r="B117"/>
  <c r="A117"/>
  <c r="E116"/>
  <c r="C116"/>
  <c r="B116"/>
  <c r="A116"/>
  <c r="E115"/>
  <c r="C115"/>
  <c r="B115"/>
  <c r="A115"/>
  <c r="E114"/>
  <c r="C114"/>
  <c r="B114"/>
  <c r="A114"/>
  <c r="E113"/>
  <c r="C113"/>
  <c r="B113"/>
  <c r="A113"/>
  <c r="E112"/>
  <c r="C112"/>
  <c r="B112"/>
  <c r="A112"/>
  <c r="E111"/>
  <c r="C111"/>
  <c r="B111"/>
  <c r="A111"/>
  <c r="E110"/>
  <c r="C110"/>
  <c r="B110"/>
  <c r="A110"/>
  <c r="E109"/>
  <c r="C109"/>
  <c r="B109"/>
  <c r="A109"/>
  <c r="E108"/>
  <c r="C108"/>
  <c r="B108"/>
  <c r="A108"/>
  <c r="E107"/>
  <c r="C107"/>
  <c r="B107"/>
  <c r="A107"/>
  <c r="E106"/>
  <c r="C106"/>
  <c r="B106"/>
  <c r="A106"/>
  <c r="E105"/>
  <c r="C105"/>
  <c r="B105"/>
  <c r="A105"/>
  <c r="E104"/>
  <c r="C104"/>
  <c r="B104"/>
  <c r="A104"/>
  <c r="E103"/>
  <c r="C103"/>
  <c r="B103"/>
  <c r="A103"/>
  <c r="E102"/>
  <c r="C102"/>
  <c r="B102"/>
  <c r="A102"/>
  <c r="E101"/>
  <c r="C101"/>
  <c r="B101"/>
  <c r="A101"/>
  <c r="E100"/>
  <c r="C100"/>
  <c r="B100"/>
  <c r="A100"/>
  <c r="E99"/>
  <c r="C99"/>
  <c r="B99"/>
  <c r="A99"/>
  <c r="E98"/>
  <c r="C98"/>
  <c r="B98"/>
  <c r="A98"/>
  <c r="E97"/>
  <c r="C97"/>
  <c r="B97"/>
  <c r="A97"/>
  <c r="E96"/>
  <c r="C96"/>
  <c r="B96"/>
  <c r="A96"/>
  <c r="E95"/>
  <c r="C95"/>
  <c r="B95"/>
  <c r="A95"/>
  <c r="E94"/>
  <c r="C94"/>
  <c r="B94"/>
  <c r="A94"/>
  <c r="E93"/>
  <c r="C93"/>
  <c r="B93"/>
  <c r="A93"/>
  <c r="E92"/>
  <c r="C92"/>
  <c r="B92"/>
  <c r="A92"/>
  <c r="E91"/>
  <c r="C91"/>
  <c r="B91"/>
  <c r="A91"/>
  <c r="E90"/>
  <c r="C90"/>
  <c r="B90"/>
  <c r="A90"/>
  <c r="E89"/>
  <c r="C89"/>
  <c r="B89"/>
  <c r="A89"/>
  <c r="E88"/>
  <c r="C88"/>
  <c r="B88"/>
  <c r="A88"/>
  <c r="E87"/>
  <c r="C87"/>
  <c r="B87"/>
  <c r="A87"/>
  <c r="E86"/>
  <c r="C86"/>
  <c r="B86"/>
  <c r="A86"/>
  <c r="E85"/>
  <c r="C85"/>
  <c r="B85"/>
  <c r="A85"/>
  <c r="E84"/>
  <c r="C84"/>
  <c r="B84"/>
  <c r="A84"/>
  <c r="E83"/>
  <c r="C83"/>
  <c r="B83"/>
  <c r="A83"/>
  <c r="F82"/>
  <c r="E82"/>
  <c r="C82"/>
  <c r="B82"/>
  <c r="A82"/>
  <c r="E81"/>
  <c r="C81"/>
  <c r="B81"/>
  <c r="A81"/>
  <c r="E80"/>
  <c r="C80"/>
  <c r="B80"/>
  <c r="A80"/>
  <c r="E79"/>
  <c r="C79"/>
  <c r="B79"/>
  <c r="A79"/>
  <c r="E78"/>
  <c r="C78"/>
  <c r="B78"/>
  <c r="A78"/>
  <c r="E77"/>
  <c r="C77"/>
  <c r="B77"/>
  <c r="A77"/>
  <c r="E76"/>
  <c r="C76"/>
  <c r="B76"/>
  <c r="A76"/>
  <c r="E75"/>
  <c r="C75"/>
  <c r="B75"/>
  <c r="A75"/>
  <c r="E74"/>
  <c r="C74"/>
  <c r="B74"/>
  <c r="A74"/>
  <c r="E73"/>
  <c r="C73"/>
  <c r="B73"/>
  <c r="A73"/>
  <c r="E72"/>
  <c r="C72"/>
  <c r="B72"/>
  <c r="A72"/>
  <c r="E71"/>
  <c r="C71"/>
  <c r="B71"/>
  <c r="A71"/>
  <c r="E70"/>
  <c r="C70"/>
  <c r="B70"/>
  <c r="A70"/>
  <c r="E69"/>
  <c r="C69"/>
  <c r="B69"/>
  <c r="A69"/>
  <c r="E68"/>
  <c r="C68"/>
  <c r="B68"/>
  <c r="A68"/>
  <c r="E67"/>
  <c r="C67"/>
  <c r="B67"/>
  <c r="A67"/>
  <c r="E66"/>
  <c r="C66"/>
  <c r="B66"/>
  <c r="A66"/>
  <c r="E65"/>
  <c r="C65"/>
  <c r="B65"/>
  <c r="A65"/>
  <c r="E64"/>
  <c r="C64"/>
  <c r="B64"/>
  <c r="A64"/>
  <c r="E63"/>
  <c r="C63"/>
  <c r="B63"/>
  <c r="A63"/>
  <c r="E62"/>
  <c r="C62"/>
  <c r="B62"/>
  <c r="A62"/>
  <c r="E61"/>
  <c r="C61"/>
  <c r="B61"/>
  <c r="A61"/>
  <c r="E60"/>
  <c r="C60"/>
  <c r="B60"/>
  <c r="A60"/>
  <c r="E59"/>
  <c r="B59"/>
  <c r="A59"/>
  <c r="E58"/>
  <c r="C58"/>
  <c r="B58"/>
  <c r="A58"/>
  <c r="E57"/>
  <c r="C57"/>
  <c r="B57"/>
  <c r="A57"/>
  <c r="E56"/>
  <c r="C56"/>
  <c r="B56"/>
  <c r="A56"/>
  <c r="E55"/>
  <c r="C55"/>
  <c r="B55"/>
  <c r="A55"/>
  <c r="E54"/>
  <c r="C54"/>
  <c r="B54"/>
  <c r="A54"/>
  <c r="E53"/>
  <c r="C53"/>
  <c r="B53"/>
  <c r="A53"/>
  <c r="E52"/>
  <c r="C52"/>
  <c r="B52"/>
  <c r="A52"/>
  <c r="E51"/>
  <c r="C51"/>
  <c r="B51"/>
  <c r="A51"/>
  <c r="E50"/>
  <c r="C50"/>
  <c r="B50"/>
  <c r="A50"/>
  <c r="E49"/>
  <c r="C49"/>
  <c r="B49"/>
  <c r="A49"/>
  <c r="E48"/>
  <c r="C48"/>
  <c r="B48"/>
  <c r="A48"/>
  <c r="E47"/>
  <c r="C47"/>
  <c r="B47"/>
  <c r="A47"/>
  <c r="E46"/>
  <c r="C46"/>
  <c r="B46"/>
  <c r="A46"/>
  <c r="E45"/>
  <c r="C45"/>
  <c r="B45"/>
  <c r="A45"/>
  <c r="E44"/>
  <c r="C44"/>
  <c r="B44"/>
  <c r="A44"/>
  <c r="E43"/>
  <c r="C43"/>
  <c r="B43"/>
  <c r="A43"/>
  <c r="E42"/>
  <c r="C42"/>
  <c r="B42"/>
  <c r="A42"/>
  <c r="E41"/>
  <c r="C41"/>
  <c r="B41"/>
  <c r="A41"/>
  <c r="E40"/>
  <c r="C40"/>
  <c r="B40"/>
  <c r="A40"/>
  <c r="E39"/>
  <c r="C39"/>
  <c r="B39"/>
  <c r="A39"/>
  <c r="E38"/>
  <c r="C38"/>
  <c r="B38"/>
  <c r="A38"/>
  <c r="E37"/>
  <c r="C37"/>
  <c r="B37"/>
  <c r="A37"/>
  <c r="H36"/>
  <c r="E36"/>
  <c r="C36"/>
  <c r="B36"/>
  <c r="A36"/>
  <c r="E35"/>
  <c r="C35"/>
  <c r="B35"/>
  <c r="A35"/>
  <c r="E34"/>
  <c r="C34"/>
  <c r="B34"/>
  <c r="A34"/>
  <c r="E33"/>
  <c r="C33"/>
  <c r="B33"/>
  <c r="A33"/>
  <c r="E32"/>
  <c r="C32"/>
  <c r="B32"/>
  <c r="A32"/>
  <c r="H31"/>
  <c r="E31"/>
  <c r="C31"/>
  <c r="B31"/>
  <c r="A31"/>
  <c r="E30"/>
  <c r="C30"/>
  <c r="B30"/>
  <c r="A30"/>
  <c r="E29"/>
  <c r="C29"/>
  <c r="B29"/>
  <c r="A29"/>
  <c r="E28"/>
  <c r="C28"/>
  <c r="B28"/>
  <c r="A28"/>
  <c r="E27"/>
  <c r="C27"/>
  <c r="B27"/>
  <c r="A27"/>
  <c r="E26"/>
  <c r="C26"/>
  <c r="B26"/>
  <c r="A26"/>
  <c r="F25"/>
  <c r="E25"/>
  <c r="C25"/>
  <c r="B25"/>
  <c r="A25"/>
  <c r="E24"/>
  <c r="C24"/>
  <c r="B24"/>
  <c r="A24"/>
  <c r="E23"/>
  <c r="C23"/>
  <c r="B23"/>
  <c r="A23"/>
  <c r="E22"/>
  <c r="C22"/>
  <c r="B22"/>
  <c r="A22"/>
  <c r="E21"/>
  <c r="C21"/>
  <c r="B21"/>
  <c r="A21"/>
  <c r="I11"/>
  <c r="H211" s="1"/>
  <c r="F11" i="32" l="1"/>
  <c r="N11"/>
  <c r="H12"/>
  <c r="J11"/>
  <c r="R11"/>
  <c r="H11"/>
  <c r="H33" i="30"/>
  <c r="H39"/>
  <c r="H30"/>
  <c r="H35"/>
  <c r="H128"/>
  <c r="H173"/>
  <c r="H187"/>
  <c r="H208"/>
  <c r="H32"/>
  <c r="H34"/>
  <c r="H38"/>
  <c r="H40"/>
  <c r="H42"/>
  <c r="H44"/>
  <c r="H46"/>
  <c r="H48"/>
  <c r="H50"/>
  <c r="H52"/>
  <c r="H54"/>
  <c r="H56"/>
  <c r="H58"/>
  <c r="H116"/>
  <c r="H132"/>
  <c r="H166"/>
  <c r="H191"/>
  <c r="H41"/>
  <c r="H43"/>
  <c r="H45"/>
  <c r="H47"/>
  <c r="H49"/>
  <c r="H51"/>
  <c r="H53"/>
  <c r="H55"/>
  <c r="H57"/>
  <c r="H124"/>
  <c r="H140"/>
  <c r="H167"/>
  <c r="H171"/>
  <c r="H183"/>
  <c r="H199"/>
  <c r="H213"/>
  <c r="H37"/>
  <c r="J12" i="32"/>
  <c r="R12"/>
  <c r="L12"/>
  <c r="F12"/>
  <c r="H68" i="30"/>
  <c r="H70"/>
  <c r="H89"/>
  <c r="I89" s="1"/>
  <c r="H91"/>
  <c r="H93"/>
  <c r="H95"/>
  <c r="H119"/>
  <c r="H123"/>
  <c r="H127"/>
  <c r="H131"/>
  <c r="H135"/>
  <c r="H139"/>
  <c r="H170"/>
  <c r="H172"/>
  <c r="H178"/>
  <c r="H182"/>
  <c r="H186"/>
  <c r="H190"/>
  <c r="I190" s="1"/>
  <c r="H194"/>
  <c r="H198"/>
  <c r="H205"/>
  <c r="H212"/>
  <c r="H118"/>
  <c r="H122"/>
  <c r="H126"/>
  <c r="H130"/>
  <c r="H134"/>
  <c r="H138"/>
  <c r="H142"/>
  <c r="H169"/>
  <c r="H175"/>
  <c r="H177"/>
  <c r="H181"/>
  <c r="H185"/>
  <c r="H189"/>
  <c r="H193"/>
  <c r="H197"/>
  <c r="H204"/>
  <c r="H207"/>
  <c r="H201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88"/>
  <c r="H87"/>
  <c r="H86"/>
  <c r="H85"/>
  <c r="H84"/>
  <c r="H83"/>
  <c r="H82"/>
  <c r="I82" s="1"/>
  <c r="H81"/>
  <c r="H80"/>
  <c r="H79"/>
  <c r="H78"/>
  <c r="H77"/>
  <c r="H76"/>
  <c r="H75"/>
  <c r="H74"/>
  <c r="H73"/>
  <c r="H72"/>
  <c r="H71"/>
  <c r="H66"/>
  <c r="H65"/>
  <c r="H64"/>
  <c r="H63"/>
  <c r="H62"/>
  <c r="H61"/>
  <c r="H60"/>
  <c r="H59"/>
  <c r="H22"/>
  <c r="H23"/>
  <c r="H24"/>
  <c r="H25"/>
  <c r="I25" s="1"/>
  <c r="H26"/>
  <c r="H28"/>
  <c r="H29"/>
  <c r="H67"/>
  <c r="H69"/>
  <c r="H90"/>
  <c r="H92"/>
  <c r="H94"/>
  <c r="H96"/>
  <c r="H117"/>
  <c r="H121"/>
  <c r="H125"/>
  <c r="H129"/>
  <c r="H133"/>
  <c r="H137"/>
  <c r="H141"/>
  <c r="H168"/>
  <c r="H174"/>
  <c r="H176"/>
  <c r="H180"/>
  <c r="H184"/>
  <c r="I184" s="1"/>
  <c r="I186"/>
  <c r="H188"/>
  <c r="H192"/>
  <c r="H196"/>
  <c r="H200"/>
  <c r="H202"/>
  <c r="H203"/>
  <c r="H210"/>
  <c r="H214"/>
  <c r="F31" i="29" l="1"/>
  <c r="F33"/>
  <c r="F34"/>
  <c r="F30"/>
  <c r="E63"/>
  <c r="E53"/>
  <c r="E55"/>
  <c r="E56"/>
  <c r="E57"/>
  <c r="E59"/>
  <c r="E60"/>
  <c r="E61"/>
  <c r="E62"/>
  <c r="E52"/>
  <c r="S34"/>
  <c r="T34" s="1"/>
  <c r="S37"/>
  <c r="T37" s="1"/>
  <c r="S38"/>
  <c r="T38" s="1"/>
  <c r="S41"/>
  <c r="T41" s="1"/>
  <c r="S35"/>
  <c r="T35" s="1"/>
  <c r="D35"/>
  <c r="B41"/>
  <c r="S40"/>
  <c r="T40" s="1"/>
  <c r="S39"/>
  <c r="T39" s="1"/>
  <c r="N35"/>
  <c r="P34"/>
  <c r="S33"/>
  <c r="T33" s="1"/>
  <c r="R33"/>
  <c r="S31"/>
  <c r="T31" s="1"/>
  <c r="P31"/>
  <c r="S30"/>
  <c r="T30" s="1"/>
  <c r="R30"/>
  <c r="S11"/>
  <c r="T11" s="1"/>
  <c r="S12"/>
  <c r="T12" s="1"/>
  <c r="S13"/>
  <c r="T13" s="1"/>
  <c r="S15"/>
  <c r="T15" s="1"/>
  <c r="S16"/>
  <c r="T16" s="1"/>
  <c r="S18"/>
  <c r="T18" s="1"/>
  <c r="S19"/>
  <c r="T19" s="1"/>
  <c r="S8"/>
  <c r="T8" s="1"/>
  <c r="S9"/>
  <c r="T9" s="1"/>
  <c r="S17"/>
  <c r="T17" s="1"/>
  <c r="Q70" i="26"/>
  <c r="Q69"/>
  <c r="F35" i="29" l="1"/>
  <c r="D13" i="32"/>
  <c r="L33" i="29"/>
  <c r="P33"/>
  <c r="H34"/>
  <c r="N30"/>
  <c r="P30"/>
  <c r="H31"/>
  <c r="H33"/>
  <c r="H30"/>
  <c r="H35"/>
  <c r="L30"/>
  <c r="N33"/>
  <c r="P35"/>
  <c r="R31"/>
  <c r="J34"/>
  <c r="R34"/>
  <c r="L34"/>
  <c r="J35"/>
  <c r="R35"/>
  <c r="N31"/>
  <c r="N34"/>
  <c r="L35"/>
  <c r="J31"/>
  <c r="L31"/>
  <c r="J30"/>
  <c r="J33"/>
  <c r="D19"/>
  <c r="D18"/>
  <c r="D17"/>
  <c r="D16"/>
  <c r="D15"/>
  <c r="D14"/>
  <c r="D11"/>
  <c r="D12"/>
  <c r="D10"/>
  <c r="D9"/>
  <c r="D8"/>
  <c r="M208" i="24"/>
  <c r="M209"/>
  <c r="M210"/>
  <c r="R13" i="32" l="1"/>
  <c r="P13"/>
  <c r="J13"/>
  <c r="F13"/>
  <c r="L13"/>
  <c r="H13"/>
  <c r="N13"/>
  <c r="S32" i="29"/>
  <c r="T32" s="1"/>
  <c r="D13"/>
  <c r="F13" s="1"/>
  <c r="I168" i="26"/>
  <c r="B208" i="28" l="1"/>
  <c r="C202"/>
  <c r="B18" i="29" s="1"/>
  <c r="L13"/>
  <c r="P13"/>
  <c r="J208" i="26"/>
  <c r="G23" i="28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2"/>
  <c r="F25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"/>
  <c r="C22"/>
  <c r="C23"/>
  <c r="C24"/>
  <c r="C25"/>
  <c r="C26"/>
  <c r="C27"/>
  <c r="C28"/>
  <c r="B9" i="29" s="1"/>
  <c r="C29" i="28"/>
  <c r="C30"/>
  <c r="C31"/>
  <c r="C32"/>
  <c r="C33"/>
  <c r="C34"/>
  <c r="B10" i="29" s="1"/>
  <c r="C35" i="28"/>
  <c r="C36"/>
  <c r="C37"/>
  <c r="C38"/>
  <c r="C39"/>
  <c r="C40"/>
  <c r="C41"/>
  <c r="C42"/>
  <c r="B11" i="29" s="1"/>
  <c r="C43" i="28"/>
  <c r="C44"/>
  <c r="C45"/>
  <c r="C46"/>
  <c r="C47"/>
  <c r="C48"/>
  <c r="C49"/>
  <c r="C50"/>
  <c r="C51"/>
  <c r="C52"/>
  <c r="C53"/>
  <c r="C54"/>
  <c r="C55"/>
  <c r="C56"/>
  <c r="C57"/>
  <c r="C58"/>
  <c r="C60"/>
  <c r="C61"/>
  <c r="B12" i="29" s="1"/>
  <c r="C62" i="28"/>
  <c r="C63"/>
  <c r="C64"/>
  <c r="C65"/>
  <c r="B13" i="29" s="1"/>
  <c r="C66" i="28"/>
  <c r="C67"/>
  <c r="C68"/>
  <c r="C69"/>
  <c r="C70"/>
  <c r="B14" i="29" s="1"/>
  <c r="C71" i="28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B15" i="29" s="1"/>
  <c r="C97" i="28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B16" i="29" s="1"/>
  <c r="C116" i="28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B17" i="29" s="1"/>
  <c r="C167" i="28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3"/>
  <c r="C204"/>
  <c r="C205"/>
  <c r="C206"/>
  <c r="C208"/>
  <c r="C209"/>
  <c r="C210"/>
  <c r="C211"/>
  <c r="C212"/>
  <c r="C213"/>
  <c r="C214"/>
  <c r="C2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9"/>
  <c r="B210"/>
  <c r="B211"/>
  <c r="B212"/>
  <c r="B213"/>
  <c r="B214"/>
  <c r="B22"/>
  <c r="B21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107"/>
  <c r="A108"/>
  <c r="A109"/>
  <c r="A110"/>
  <c r="A111"/>
  <c r="A112"/>
  <c r="A113"/>
  <c r="A114"/>
  <c r="A115"/>
  <c r="A116"/>
  <c r="A117"/>
  <c r="A118"/>
  <c r="A119"/>
  <c r="A97"/>
  <c r="A98"/>
  <c r="A99"/>
  <c r="A100"/>
  <c r="A101"/>
  <c r="A102"/>
  <c r="A103"/>
  <c r="A104"/>
  <c r="A105"/>
  <c r="A106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21"/>
  <c r="I11"/>
  <c r="B40" i="29" l="1"/>
  <c r="B18" i="32"/>
  <c r="B36" i="29"/>
  <c r="B14" i="32"/>
  <c r="B38" i="29"/>
  <c r="B16" i="32"/>
  <c r="B33" i="29"/>
  <c r="B11" i="32"/>
  <c r="B32" i="29"/>
  <c r="B10" i="32"/>
  <c r="B8" i="29"/>
  <c r="B8" i="32" s="1"/>
  <c r="B37" i="29"/>
  <c r="B15" i="32"/>
  <c r="B35" i="29"/>
  <c r="B13" i="32"/>
  <c r="B34" i="29"/>
  <c r="B12" i="32"/>
  <c r="B31" i="29"/>
  <c r="B9" i="32"/>
  <c r="B39" i="29"/>
  <c r="B17" i="32"/>
  <c r="H23" i="28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25"/>
  <c r="H33"/>
  <c r="H41"/>
  <c r="H49"/>
  <c r="H57"/>
  <c r="H65"/>
  <c r="H73"/>
  <c r="H81"/>
  <c r="H89"/>
  <c r="H97"/>
  <c r="H105"/>
  <c r="H113"/>
  <c r="H121"/>
  <c r="H129"/>
  <c r="H137"/>
  <c r="H145"/>
  <c r="H153"/>
  <c r="H161"/>
  <c r="H169"/>
  <c r="H173"/>
  <c r="H177"/>
  <c r="H181"/>
  <c r="H185"/>
  <c r="H189"/>
  <c r="H193"/>
  <c r="H197"/>
  <c r="H201"/>
  <c r="H205"/>
  <c r="H209"/>
  <c r="H213"/>
  <c r="H38"/>
  <c r="H54"/>
  <c r="H70"/>
  <c r="H86"/>
  <c r="H102"/>
  <c r="H118"/>
  <c r="H134"/>
  <c r="H158"/>
  <c r="H166"/>
  <c r="H176"/>
  <c r="H188"/>
  <c r="H196"/>
  <c r="H204"/>
  <c r="H212"/>
  <c r="H26"/>
  <c r="H34"/>
  <c r="H42"/>
  <c r="H50"/>
  <c r="H58"/>
  <c r="H66"/>
  <c r="H74"/>
  <c r="H82"/>
  <c r="H90"/>
  <c r="H98"/>
  <c r="H106"/>
  <c r="H114"/>
  <c r="H122"/>
  <c r="H130"/>
  <c r="H138"/>
  <c r="H146"/>
  <c r="H154"/>
  <c r="H162"/>
  <c r="H170"/>
  <c r="H174"/>
  <c r="H178"/>
  <c r="H182"/>
  <c r="H186"/>
  <c r="H190"/>
  <c r="H194"/>
  <c r="H198"/>
  <c r="H202"/>
  <c r="H206"/>
  <c r="H210"/>
  <c r="H214"/>
  <c r="H30"/>
  <c r="H46"/>
  <c r="H62"/>
  <c r="H78"/>
  <c r="H94"/>
  <c r="H110"/>
  <c r="H126"/>
  <c r="H142"/>
  <c r="H150"/>
  <c r="H172"/>
  <c r="H180"/>
  <c r="H184"/>
  <c r="H192"/>
  <c r="H200"/>
  <c r="H208"/>
  <c r="H29"/>
  <c r="H37"/>
  <c r="H45"/>
  <c r="H53"/>
  <c r="H61"/>
  <c r="H69"/>
  <c r="H77"/>
  <c r="H85"/>
  <c r="H93"/>
  <c r="H101"/>
  <c r="H109"/>
  <c r="H117"/>
  <c r="H125"/>
  <c r="H133"/>
  <c r="H141"/>
  <c r="H149"/>
  <c r="H157"/>
  <c r="H165"/>
  <c r="H171"/>
  <c r="H175"/>
  <c r="H179"/>
  <c r="H183"/>
  <c r="H187"/>
  <c r="H191"/>
  <c r="H195"/>
  <c r="H199"/>
  <c r="H203"/>
  <c r="H207"/>
  <c r="H211"/>
  <c r="H22"/>
  <c r="M7" i="26"/>
  <c r="I25" i="28"/>
  <c r="J13" i="29"/>
  <c r="R13"/>
  <c r="N13"/>
  <c r="H13"/>
  <c r="I140" i="26"/>
  <c r="I138"/>
  <c r="I127"/>
  <c r="I93"/>
  <c r="I86"/>
  <c r="F79"/>
  <c r="G79" s="1"/>
  <c r="G71"/>
  <c r="F71"/>
  <c r="F78" i="30" l="1"/>
  <c r="I78" s="1"/>
  <c r="F78" i="28"/>
  <c r="I78" s="1"/>
  <c r="F86" i="30"/>
  <c r="I86" s="1"/>
  <c r="F86" i="28"/>
  <c r="I86" s="1"/>
  <c r="B30" i="29"/>
  <c r="J17" i="26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J137"/>
  <c r="J141"/>
  <c r="J145"/>
  <c r="J149"/>
  <c r="J153"/>
  <c r="J157"/>
  <c r="J161"/>
  <c r="J165"/>
  <c r="J169"/>
  <c r="J173"/>
  <c r="J177"/>
  <c r="J181"/>
  <c r="J185"/>
  <c r="J189"/>
  <c r="J193"/>
  <c r="J197"/>
  <c r="J201"/>
  <c r="J205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2"/>
  <c r="J166"/>
  <c r="J170"/>
  <c r="J174"/>
  <c r="J178"/>
  <c r="J182"/>
  <c r="J186"/>
  <c r="J190"/>
  <c r="J194"/>
  <c r="J198"/>
  <c r="J202"/>
  <c r="J206"/>
  <c r="J19"/>
  <c r="J23"/>
  <c r="J27"/>
  <c r="J31"/>
  <c r="J35"/>
  <c r="J39"/>
  <c r="J43"/>
  <c r="J47"/>
  <c r="J51"/>
  <c r="J55"/>
  <c r="J59"/>
  <c r="J63"/>
  <c r="J67"/>
  <c r="J71"/>
  <c r="J75"/>
  <c r="K75" s="1"/>
  <c r="J79"/>
  <c r="J83"/>
  <c r="J87"/>
  <c r="J91"/>
  <c r="J95"/>
  <c r="J99"/>
  <c r="J103"/>
  <c r="J107"/>
  <c r="J111"/>
  <c r="J115"/>
  <c r="J119"/>
  <c r="J123"/>
  <c r="J127"/>
  <c r="J131"/>
  <c r="J135"/>
  <c r="J139"/>
  <c r="J143"/>
  <c r="J147"/>
  <c r="J151"/>
  <c r="J155"/>
  <c r="J159"/>
  <c r="J20"/>
  <c r="J36"/>
  <c r="J52"/>
  <c r="J68"/>
  <c r="J84"/>
  <c r="J100"/>
  <c r="J116"/>
  <c r="J132"/>
  <c r="J148"/>
  <c r="J163"/>
  <c r="J171"/>
  <c r="J179"/>
  <c r="J187"/>
  <c r="J195"/>
  <c r="J203"/>
  <c r="J200"/>
  <c r="J24"/>
  <c r="J40"/>
  <c r="J56"/>
  <c r="J72"/>
  <c r="J88"/>
  <c r="J104"/>
  <c r="J120"/>
  <c r="J136"/>
  <c r="J152"/>
  <c r="J164"/>
  <c r="J172"/>
  <c r="J180"/>
  <c r="J188"/>
  <c r="J196"/>
  <c r="J204"/>
  <c r="J16"/>
  <c r="J32"/>
  <c r="J48"/>
  <c r="J64"/>
  <c r="J80"/>
  <c r="J96"/>
  <c r="J112"/>
  <c r="J128"/>
  <c r="J144"/>
  <c r="J160"/>
  <c r="J168"/>
  <c r="J176"/>
  <c r="J184"/>
  <c r="J192"/>
  <c r="J15"/>
  <c r="J28"/>
  <c r="J44"/>
  <c r="J60"/>
  <c r="J76"/>
  <c r="J92"/>
  <c r="J108"/>
  <c r="J124"/>
  <c r="J140"/>
  <c r="J156"/>
  <c r="J167"/>
  <c r="J175"/>
  <c r="J183"/>
  <c r="J191"/>
  <c r="J199"/>
  <c r="J207"/>
  <c r="I89" i="28"/>
  <c r="F184"/>
  <c r="I184" s="1"/>
  <c r="L208" i="26"/>
  <c r="K82"/>
  <c r="F190" i="28" l="1"/>
  <c r="I190" s="1"/>
  <c r="F186"/>
  <c r="I186" s="1"/>
  <c r="F82"/>
  <c r="I82" s="1"/>
  <c r="K177" i="26"/>
  <c r="K18"/>
  <c r="K179"/>
  <c r="K183"/>
  <c r="K71"/>
  <c r="K79"/>
  <c r="L208" i="24"/>
  <c r="J207"/>
  <c r="K207" s="1"/>
  <c r="J206"/>
  <c r="K205"/>
  <c r="K204"/>
  <c r="J203"/>
  <c r="K203" s="1"/>
  <c r="K202"/>
  <c r="J202"/>
  <c r="K199"/>
  <c r="K198"/>
  <c r="J197"/>
  <c r="K196"/>
  <c r="K193"/>
  <c r="K192"/>
  <c r="J191"/>
  <c r="K191" s="1"/>
  <c r="K189"/>
  <c r="K188"/>
  <c r="K187"/>
  <c r="K186"/>
  <c r="K184"/>
  <c r="J184"/>
  <c r="J183"/>
  <c r="K183" s="1"/>
  <c r="J182"/>
  <c r="K182" s="1"/>
  <c r="K181"/>
  <c r="J181"/>
  <c r="K180"/>
  <c r="J180"/>
  <c r="J179"/>
  <c r="K179" s="1"/>
  <c r="K178"/>
  <c r="K177"/>
  <c r="J177"/>
  <c r="K175"/>
  <c r="J175"/>
  <c r="J174"/>
  <c r="J173"/>
  <c r="K173" s="1"/>
  <c r="K172"/>
  <c r="J172"/>
  <c r="K171"/>
  <c r="J171"/>
  <c r="J170"/>
  <c r="K170" s="1"/>
  <c r="J169"/>
  <c r="K169" s="1"/>
  <c r="K168"/>
  <c r="J168"/>
  <c r="K167"/>
  <c r="J166"/>
  <c r="K166" s="1"/>
  <c r="K165"/>
  <c r="J165"/>
  <c r="K164"/>
  <c r="J164"/>
  <c r="J163"/>
  <c r="K163" s="1"/>
  <c r="J162"/>
  <c r="K162" s="1"/>
  <c r="K161"/>
  <c r="J161"/>
  <c r="K157"/>
  <c r="K156"/>
  <c r="K155"/>
  <c r="K154"/>
  <c r="K153"/>
  <c r="J153"/>
  <c r="J152"/>
  <c r="K152" s="1"/>
  <c r="K151"/>
  <c r="K150"/>
  <c r="K149"/>
  <c r="K148"/>
  <c r="K147"/>
  <c r="K144"/>
  <c r="K143"/>
  <c r="K142"/>
  <c r="K141"/>
  <c r="K140"/>
  <c r="K139"/>
  <c r="K138"/>
  <c r="K135"/>
  <c r="K134"/>
  <c r="K133"/>
  <c r="K132"/>
  <c r="K129"/>
  <c r="K128"/>
  <c r="K127"/>
  <c r="J127"/>
  <c r="K126"/>
  <c r="J125"/>
  <c r="K125" s="1"/>
  <c r="K124"/>
  <c r="J124"/>
  <c r="J123"/>
  <c r="J122"/>
  <c r="K122" s="1"/>
  <c r="J121"/>
  <c r="K120"/>
  <c r="J120"/>
  <c r="J119"/>
  <c r="K118"/>
  <c r="K117"/>
  <c r="K116"/>
  <c r="K115"/>
  <c r="J114"/>
  <c r="K114" s="1"/>
  <c r="K113"/>
  <c r="K112"/>
  <c r="J110"/>
  <c r="K110" s="1"/>
  <c r="J106"/>
  <c r="K106" s="1"/>
  <c r="K105"/>
  <c r="J105"/>
  <c r="K104"/>
  <c r="J104"/>
  <c r="K102"/>
  <c r="J102"/>
  <c r="J101"/>
  <c r="K101" s="1"/>
  <c r="J100"/>
  <c r="K100" s="1"/>
  <c r="J99"/>
  <c r="K98"/>
  <c r="J97"/>
  <c r="K97" s="1"/>
  <c r="J96"/>
  <c r="K95"/>
  <c r="J95"/>
  <c r="K94"/>
  <c r="J93"/>
  <c r="K92"/>
  <c r="J92"/>
  <c r="J91"/>
  <c r="K91" s="1"/>
  <c r="K87"/>
  <c r="J87"/>
  <c r="J86"/>
  <c r="K85"/>
  <c r="J85"/>
  <c r="K84"/>
  <c r="J83"/>
  <c r="K82"/>
  <c r="K80"/>
  <c r="J80"/>
  <c r="K79"/>
  <c r="J78"/>
  <c r="K77"/>
  <c r="K76"/>
  <c r="J76"/>
  <c r="J75"/>
  <c r="K74"/>
  <c r="J74"/>
  <c r="K73"/>
  <c r="K71"/>
  <c r="K70"/>
  <c r="J70"/>
  <c r="J69"/>
  <c r="K68"/>
  <c r="J68"/>
  <c r="K67"/>
  <c r="K66"/>
  <c r="J65"/>
  <c r="K61"/>
  <c r="K60"/>
  <c r="K59"/>
  <c r="J59"/>
  <c r="J55"/>
  <c r="J51"/>
  <c r="K51" s="1"/>
  <c r="K50"/>
  <c r="J50"/>
  <c r="J49"/>
  <c r="K48"/>
  <c r="J48"/>
  <c r="J47"/>
  <c r="K47" s="1"/>
  <c r="K46"/>
  <c r="J46"/>
  <c r="J43"/>
  <c r="K43" s="1"/>
  <c r="K42"/>
  <c r="J42"/>
  <c r="J41"/>
  <c r="K40"/>
  <c r="J40"/>
  <c r="K39"/>
  <c r="J38"/>
  <c r="K37"/>
  <c r="J37"/>
  <c r="K33"/>
  <c r="J32"/>
  <c r="K31"/>
  <c r="J31"/>
  <c r="K30"/>
  <c r="K29"/>
  <c r="J28"/>
  <c r="K28" s="1"/>
  <c r="J25"/>
  <c r="K24"/>
  <c r="K23"/>
  <c r="J23"/>
  <c r="J22"/>
  <c r="J19"/>
  <c r="K19" s="1"/>
  <c r="K18"/>
  <c r="J18"/>
  <c r="J17"/>
  <c r="K16"/>
  <c r="J16"/>
  <c r="K15"/>
  <c r="J11" i="29" l="1"/>
  <c r="P17"/>
  <c r="N17"/>
  <c r="F8"/>
  <c r="R8"/>
  <c r="J8"/>
  <c r="L8"/>
  <c r="H8"/>
  <c r="P8"/>
  <c r="N8"/>
  <c r="F9"/>
  <c r="L9"/>
  <c r="P9"/>
  <c r="H9"/>
  <c r="J9"/>
  <c r="R9"/>
  <c r="N9"/>
  <c r="R10"/>
  <c r="L10"/>
  <c r="P10"/>
  <c r="N10"/>
  <c r="J10"/>
  <c r="F12"/>
  <c r="R12"/>
  <c r="N12"/>
  <c r="H12"/>
  <c r="L12"/>
  <c r="P12"/>
  <c r="J12"/>
  <c r="K119" i="24"/>
  <c r="K123"/>
  <c r="K17"/>
  <c r="K22"/>
  <c r="K25"/>
  <c r="K32"/>
  <c r="K38"/>
  <c r="K41"/>
  <c r="K49"/>
  <c r="K55"/>
  <c r="K174"/>
  <c r="K69"/>
  <c r="K197"/>
  <c r="K65"/>
  <c r="K75"/>
  <c r="K78"/>
  <c r="K83"/>
  <c r="K86"/>
  <c r="K93"/>
  <c r="K96"/>
  <c r="K99"/>
  <c r="K121"/>
  <c r="K206"/>
  <c r="H10" i="29" l="1"/>
  <c r="L11"/>
  <c r="H11"/>
  <c r="R17"/>
  <c r="L17"/>
  <c r="J17"/>
  <c r="N11"/>
  <c r="P11"/>
  <c r="R11"/>
  <c r="F11"/>
  <c r="N14"/>
  <c r="P14"/>
  <c r="L14"/>
  <c r="R14"/>
  <c r="F15"/>
  <c r="H15"/>
  <c r="L15"/>
  <c r="P15"/>
  <c r="N15"/>
  <c r="R15"/>
  <c r="J15"/>
  <c r="D20"/>
  <c r="F19"/>
  <c r="L19"/>
  <c r="P19"/>
  <c r="N19"/>
  <c r="J19"/>
  <c r="H19"/>
  <c r="R19"/>
  <c r="F18"/>
  <c r="L18"/>
  <c r="P18"/>
  <c r="J18"/>
  <c r="N18"/>
  <c r="R18"/>
  <c r="H18"/>
  <c r="F16"/>
  <c r="R16"/>
  <c r="N16"/>
  <c r="J16"/>
  <c r="L16"/>
  <c r="H16"/>
  <c r="P16"/>
  <c r="K211" i="24"/>
  <c r="P20" i="29" l="1"/>
  <c r="C19"/>
  <c r="H14"/>
  <c r="C16"/>
  <c r="C18"/>
  <c r="N20"/>
  <c r="M20" s="1"/>
  <c r="O20"/>
  <c r="R20"/>
  <c r="Q20" s="1"/>
  <c r="L20"/>
  <c r="K20" s="1"/>
  <c r="C12"/>
  <c r="C13"/>
  <c r="C11"/>
  <c r="C8"/>
  <c r="C14"/>
  <c r="C9"/>
  <c r="C17"/>
  <c r="C10"/>
  <c r="C15"/>
  <c r="K6" i="24"/>
  <c r="K9" s="1"/>
  <c r="S36" i="29" l="1"/>
  <c r="T36" s="1"/>
  <c r="C21"/>
  <c r="O5" i="22"/>
  <c r="G83" i="23" l="1"/>
  <c r="G83" i="22"/>
  <c r="H16" i="19"/>
  <c r="H17"/>
  <c r="H18"/>
  <c r="H19"/>
  <c r="H19" i="23" s="1"/>
  <c r="H20" i="19"/>
  <c r="H21"/>
  <c r="H22"/>
  <c r="H23"/>
  <c r="H23" i="23" s="1"/>
  <c r="H24" i="19"/>
  <c r="H25"/>
  <c r="H26"/>
  <c r="H27"/>
  <c r="H27" i="23" s="1"/>
  <c r="H28" i="19"/>
  <c r="H34"/>
  <c r="H35"/>
  <c r="H35" i="23" s="1"/>
  <c r="H36" i="19"/>
  <c r="H37"/>
  <c r="H38"/>
  <c r="H39"/>
  <c r="H39" i="23" s="1"/>
  <c r="H40" i="19"/>
  <c r="H41"/>
  <c r="H42"/>
  <c r="H43"/>
  <c r="H43" i="23" s="1"/>
  <c r="H44" i="19"/>
  <c r="H45"/>
  <c r="H46"/>
  <c r="H47"/>
  <c r="H47" i="23" s="1"/>
  <c r="H48" i="19"/>
  <c r="H49"/>
  <c r="H50"/>
  <c r="H51"/>
  <c r="H51" i="23" s="1"/>
  <c r="H52" i="19"/>
  <c r="H53"/>
  <c r="H54"/>
  <c r="H55"/>
  <c r="H55" i="23" s="1"/>
  <c r="H56" i="19"/>
  <c r="H57"/>
  <c r="H58"/>
  <c r="H59"/>
  <c r="H59" i="23" s="1"/>
  <c r="H60" i="19"/>
  <c r="H61"/>
  <c r="H62"/>
  <c r="H63"/>
  <c r="H63" i="23" s="1"/>
  <c r="H64" i="19"/>
  <c r="H65"/>
  <c r="H66"/>
  <c r="H67"/>
  <c r="H67" i="23" s="1"/>
  <c r="H68" i="19"/>
  <c r="H69"/>
  <c r="H70"/>
  <c r="H71"/>
  <c r="H71" i="23" s="1"/>
  <c r="H72" i="19"/>
  <c r="H73"/>
  <c r="H74"/>
  <c r="H76"/>
  <c r="H77"/>
  <c r="H78"/>
  <c r="H79"/>
  <c r="H79" i="23" s="1"/>
  <c r="H80" i="19"/>
  <c r="H81"/>
  <c r="H82"/>
  <c r="H83"/>
  <c r="H83" i="23" s="1"/>
  <c r="H84" i="19"/>
  <c r="H85"/>
  <c r="H86"/>
  <c r="H87"/>
  <c r="H87" i="23" s="1"/>
  <c r="H88" i="19"/>
  <c r="H89"/>
  <c r="H90"/>
  <c r="H91"/>
  <c r="H91" i="23" s="1"/>
  <c r="H92" i="19"/>
  <c r="H93"/>
  <c r="H94"/>
  <c r="H95"/>
  <c r="H95" i="23" s="1"/>
  <c r="H96" i="19"/>
  <c r="H97"/>
  <c r="H98"/>
  <c r="H99"/>
  <c r="H99" i="23" s="1"/>
  <c r="H100" i="19"/>
  <c r="H101"/>
  <c r="H102"/>
  <c r="H103"/>
  <c r="H103" i="23" s="1"/>
  <c r="H104" i="19"/>
  <c r="H105"/>
  <c r="H106"/>
  <c r="H107"/>
  <c r="H107" i="23" s="1"/>
  <c r="H108" i="19"/>
  <c r="H109"/>
  <c r="H110"/>
  <c r="H111"/>
  <c r="H111" i="23" s="1"/>
  <c r="H112" i="19"/>
  <c r="H113"/>
  <c r="H114"/>
  <c r="H115"/>
  <c r="H115" i="23" s="1"/>
  <c r="H116" i="19"/>
  <c r="H117"/>
  <c r="H118"/>
  <c r="H119"/>
  <c r="H119" i="23" s="1"/>
  <c r="H120" i="19"/>
  <c r="H121"/>
  <c r="H122"/>
  <c r="H123"/>
  <c r="H123" i="23" s="1"/>
  <c r="H124" i="19"/>
  <c r="H125"/>
  <c r="H126"/>
  <c r="H127"/>
  <c r="H127" i="23" s="1"/>
  <c r="H128" i="19"/>
  <c r="H129"/>
  <c r="H130"/>
  <c r="H131"/>
  <c r="H131" i="23" s="1"/>
  <c r="H132" i="19"/>
  <c r="H133"/>
  <c r="H134"/>
  <c r="H135"/>
  <c r="H135" i="23" s="1"/>
  <c r="H136" i="19"/>
  <c r="H137"/>
  <c r="H138"/>
  <c r="H139"/>
  <c r="H139" i="23" s="1"/>
  <c r="H140" i="19"/>
  <c r="H141"/>
  <c r="H142"/>
  <c r="H143"/>
  <c r="H143" i="23" s="1"/>
  <c r="H144" i="19"/>
  <c r="H145"/>
  <c r="H146"/>
  <c r="H147"/>
  <c r="H147" i="23" s="1"/>
  <c r="H148" i="19"/>
  <c r="H149"/>
  <c r="H150"/>
  <c r="H151"/>
  <c r="H151" i="23" s="1"/>
  <c r="H152" i="19"/>
  <c r="H153"/>
  <c r="H154"/>
  <c r="H155"/>
  <c r="H155" i="23" s="1"/>
  <c r="H156" i="19"/>
  <c r="H157"/>
  <c r="H158"/>
  <c r="H159"/>
  <c r="H159" i="23" s="1"/>
  <c r="H160" i="19"/>
  <c r="H161"/>
  <c r="H162"/>
  <c r="H163"/>
  <c r="H163" i="23" s="1"/>
  <c r="H164" i="19"/>
  <c r="H165"/>
  <c r="H166"/>
  <c r="H167"/>
  <c r="H167" i="23" s="1"/>
  <c r="H168" i="19"/>
  <c r="H169"/>
  <c r="H170"/>
  <c r="H171"/>
  <c r="H171" i="23" s="1"/>
  <c r="H172" i="19"/>
  <c r="H173"/>
  <c r="H174"/>
  <c r="H175"/>
  <c r="H175" i="23" s="1"/>
  <c r="H176" i="19"/>
  <c r="H177"/>
  <c r="H178"/>
  <c r="H179"/>
  <c r="H179" i="23" s="1"/>
  <c r="H180" i="19"/>
  <c r="H181"/>
  <c r="H182"/>
  <c r="H183"/>
  <c r="H183" i="23" s="1"/>
  <c r="H184" i="19"/>
  <c r="H185"/>
  <c r="H186"/>
  <c r="H187"/>
  <c r="H187" i="23" s="1"/>
  <c r="H188" i="19"/>
  <c r="H189"/>
  <c r="H190"/>
  <c r="H191"/>
  <c r="H191" i="23" s="1"/>
  <c r="H192" i="19"/>
  <c r="H193"/>
  <c r="H194"/>
  <c r="H195"/>
  <c r="H195" i="23" s="1"/>
  <c r="H196" i="19"/>
  <c r="H197"/>
  <c r="H198"/>
  <c r="H199"/>
  <c r="H199" i="23" s="1"/>
  <c r="L199" s="1"/>
  <c r="H200" i="19"/>
  <c r="H201"/>
  <c r="H202"/>
  <c r="H203"/>
  <c r="H203" i="23" s="1"/>
  <c r="H204" i="19"/>
  <c r="H205"/>
  <c r="H206"/>
  <c r="H207"/>
  <c r="H207" i="23" s="1"/>
  <c r="H15" i="19"/>
  <c r="H16" i="23"/>
  <c r="L16" s="1"/>
  <c r="H17"/>
  <c r="H18"/>
  <c r="H20"/>
  <c r="H21"/>
  <c r="H22"/>
  <c r="H24"/>
  <c r="H25"/>
  <c r="H26"/>
  <c r="H28"/>
  <c r="H34"/>
  <c r="H36"/>
  <c r="H37"/>
  <c r="H38"/>
  <c r="H40"/>
  <c r="H41"/>
  <c r="H42"/>
  <c r="H44"/>
  <c r="H45"/>
  <c r="H46"/>
  <c r="H48"/>
  <c r="H49"/>
  <c r="H50"/>
  <c r="H52"/>
  <c r="H53"/>
  <c r="L53" s="1"/>
  <c r="H54"/>
  <c r="H56"/>
  <c r="H57"/>
  <c r="H58"/>
  <c r="H60"/>
  <c r="H61"/>
  <c r="H62"/>
  <c r="H64"/>
  <c r="H65"/>
  <c r="H66"/>
  <c r="H68"/>
  <c r="H69"/>
  <c r="H70"/>
  <c r="H72"/>
  <c r="H73"/>
  <c r="H74"/>
  <c r="H76"/>
  <c r="H77"/>
  <c r="H78"/>
  <c r="H80"/>
  <c r="H81"/>
  <c r="H82"/>
  <c r="H84"/>
  <c r="H85"/>
  <c r="L85" s="1"/>
  <c r="H86"/>
  <c r="H88"/>
  <c r="H89"/>
  <c r="H90"/>
  <c r="H92"/>
  <c r="H93"/>
  <c r="H94"/>
  <c r="H96"/>
  <c r="H97"/>
  <c r="H98"/>
  <c r="H100"/>
  <c r="H101"/>
  <c r="H102"/>
  <c r="H104"/>
  <c r="H105"/>
  <c r="H106"/>
  <c r="H108"/>
  <c r="H109"/>
  <c r="H110"/>
  <c r="H112"/>
  <c r="H113"/>
  <c r="H114"/>
  <c r="H116"/>
  <c r="H117"/>
  <c r="H118"/>
  <c r="H120"/>
  <c r="H121"/>
  <c r="H122"/>
  <c r="H124"/>
  <c r="H125"/>
  <c r="H126"/>
  <c r="H128"/>
  <c r="H129"/>
  <c r="H130"/>
  <c r="H132"/>
  <c r="H133"/>
  <c r="L133" s="1"/>
  <c r="H134"/>
  <c r="H136"/>
  <c r="H137"/>
  <c r="H138"/>
  <c r="H140"/>
  <c r="H141"/>
  <c r="H142"/>
  <c r="H144"/>
  <c r="H145"/>
  <c r="H146"/>
  <c r="H148"/>
  <c r="H149"/>
  <c r="L149" s="1"/>
  <c r="H150"/>
  <c r="H152"/>
  <c r="H153"/>
  <c r="H154"/>
  <c r="L154" s="1"/>
  <c r="H156"/>
  <c r="H157"/>
  <c r="H158"/>
  <c r="H160"/>
  <c r="H161"/>
  <c r="H162"/>
  <c r="H164"/>
  <c r="H165"/>
  <c r="H166"/>
  <c r="H168"/>
  <c r="H169"/>
  <c r="H170"/>
  <c r="H172"/>
  <c r="H173"/>
  <c r="H174"/>
  <c r="H176"/>
  <c r="H177"/>
  <c r="H178"/>
  <c r="L178" s="1"/>
  <c r="H180"/>
  <c r="H181"/>
  <c r="L181" s="1"/>
  <c r="H182"/>
  <c r="H184"/>
  <c r="H185"/>
  <c r="H186"/>
  <c r="H188"/>
  <c r="H189"/>
  <c r="L189" s="1"/>
  <c r="H190"/>
  <c r="H192"/>
  <c r="H193"/>
  <c r="H194"/>
  <c r="H196"/>
  <c r="H197"/>
  <c r="L197" s="1"/>
  <c r="H198"/>
  <c r="H200"/>
  <c r="H201"/>
  <c r="H202"/>
  <c r="H204"/>
  <c r="H205"/>
  <c r="H206"/>
  <c r="H15"/>
  <c r="M208"/>
  <c r="L208"/>
  <c r="J207"/>
  <c r="I207"/>
  <c r="J206"/>
  <c r="I206"/>
  <c r="N205"/>
  <c r="J205"/>
  <c r="I205"/>
  <c r="J204"/>
  <c r="N204" s="1"/>
  <c r="I204"/>
  <c r="J203"/>
  <c r="I203"/>
  <c r="J202"/>
  <c r="I202"/>
  <c r="N201"/>
  <c r="J201"/>
  <c r="L201" s="1"/>
  <c r="I201"/>
  <c r="L200"/>
  <c r="J200"/>
  <c r="N200" s="1"/>
  <c r="I200"/>
  <c r="K199"/>
  <c r="J199"/>
  <c r="N199" s="1"/>
  <c r="I199"/>
  <c r="J198"/>
  <c r="N198" s="1"/>
  <c r="I198"/>
  <c r="K197"/>
  <c r="J197"/>
  <c r="N197" s="1"/>
  <c r="I197"/>
  <c r="L196"/>
  <c r="J196"/>
  <c r="N196" s="1"/>
  <c r="I196"/>
  <c r="J195"/>
  <c r="N195" s="1"/>
  <c r="I195"/>
  <c r="J194"/>
  <c r="I194"/>
  <c r="N193"/>
  <c r="J193"/>
  <c r="I193"/>
  <c r="J192"/>
  <c r="I192"/>
  <c r="J191"/>
  <c r="I191"/>
  <c r="J190"/>
  <c r="N190" s="1"/>
  <c r="I190"/>
  <c r="J189"/>
  <c r="K189" s="1"/>
  <c r="I189"/>
  <c r="J188"/>
  <c r="K188" s="1"/>
  <c r="I188"/>
  <c r="J187"/>
  <c r="K187" s="1"/>
  <c r="I187"/>
  <c r="J186"/>
  <c r="K186" s="1"/>
  <c r="I186"/>
  <c r="N185"/>
  <c r="L185"/>
  <c r="J185"/>
  <c r="I185"/>
  <c r="L184"/>
  <c r="J184"/>
  <c r="N184" s="1"/>
  <c r="I184"/>
  <c r="J183"/>
  <c r="N183" s="1"/>
  <c r="I183"/>
  <c r="J182"/>
  <c r="N182" s="1"/>
  <c r="I182"/>
  <c r="K181"/>
  <c r="J181"/>
  <c r="N181" s="1"/>
  <c r="I181"/>
  <c r="K180"/>
  <c r="J180"/>
  <c r="N180" s="1"/>
  <c r="I180"/>
  <c r="K179"/>
  <c r="J179"/>
  <c r="N179" s="1"/>
  <c r="I179"/>
  <c r="K178"/>
  <c r="J178"/>
  <c r="N178" s="1"/>
  <c r="I178"/>
  <c r="J177"/>
  <c r="N177" s="1"/>
  <c r="I177"/>
  <c r="J176"/>
  <c r="I176"/>
  <c r="J175"/>
  <c r="N175" s="1"/>
  <c r="I175"/>
  <c r="J174"/>
  <c r="I174"/>
  <c r="J173"/>
  <c r="L173" s="1"/>
  <c r="I173"/>
  <c r="J172"/>
  <c r="I172"/>
  <c r="J171"/>
  <c r="N171" s="1"/>
  <c r="I171"/>
  <c r="J170"/>
  <c r="I170"/>
  <c r="J169"/>
  <c r="L169" s="1"/>
  <c r="I169"/>
  <c r="K168"/>
  <c r="J168"/>
  <c r="I168"/>
  <c r="N167"/>
  <c r="J167"/>
  <c r="I167"/>
  <c r="N166"/>
  <c r="J166"/>
  <c r="L166" s="1"/>
  <c r="I166"/>
  <c r="K165"/>
  <c r="J165"/>
  <c r="I165"/>
  <c r="J164"/>
  <c r="I164"/>
  <c r="N163"/>
  <c r="J163"/>
  <c r="I163"/>
  <c r="J162"/>
  <c r="N162" s="1"/>
  <c r="I162"/>
  <c r="K161"/>
  <c r="J161"/>
  <c r="L161" s="1"/>
  <c r="I161"/>
  <c r="N160"/>
  <c r="J160"/>
  <c r="I160"/>
  <c r="N159"/>
  <c r="J159"/>
  <c r="I159"/>
  <c r="J158"/>
  <c r="N158" s="1"/>
  <c r="I158"/>
  <c r="K157"/>
  <c r="J157"/>
  <c r="N157" s="1"/>
  <c r="I157"/>
  <c r="L156"/>
  <c r="J156"/>
  <c r="N156" s="1"/>
  <c r="I156"/>
  <c r="J155"/>
  <c r="N155" s="1"/>
  <c r="I155"/>
  <c r="J154"/>
  <c r="N154" s="1"/>
  <c r="I154"/>
  <c r="K153"/>
  <c r="J153"/>
  <c r="N153" s="1"/>
  <c r="I153"/>
  <c r="J152"/>
  <c r="N152" s="1"/>
  <c r="I152"/>
  <c r="J151"/>
  <c r="N151" s="1"/>
  <c r="I151"/>
  <c r="J150"/>
  <c r="N150" s="1"/>
  <c r="I150"/>
  <c r="K149"/>
  <c r="J149"/>
  <c r="N149" s="1"/>
  <c r="I149"/>
  <c r="L148"/>
  <c r="J148"/>
  <c r="N148" s="1"/>
  <c r="I148"/>
  <c r="J147"/>
  <c r="N147" s="1"/>
  <c r="I147"/>
  <c r="J146"/>
  <c r="N146" s="1"/>
  <c r="I146"/>
  <c r="N145"/>
  <c r="J145"/>
  <c r="L145" s="1"/>
  <c r="I145"/>
  <c r="N144"/>
  <c r="J144"/>
  <c r="I144"/>
  <c r="J143"/>
  <c r="I143"/>
  <c r="J142"/>
  <c r="I142"/>
  <c r="J141"/>
  <c r="N141" s="1"/>
  <c r="I141"/>
  <c r="N140"/>
  <c r="J140"/>
  <c r="I140"/>
  <c r="J139"/>
  <c r="I139"/>
  <c r="N138"/>
  <c r="J138"/>
  <c r="I138"/>
  <c r="L137"/>
  <c r="J137"/>
  <c r="N137" s="1"/>
  <c r="I137"/>
  <c r="L136"/>
  <c r="J136"/>
  <c r="N136" s="1"/>
  <c r="I136"/>
  <c r="K135"/>
  <c r="J135"/>
  <c r="N135" s="1"/>
  <c r="I135"/>
  <c r="K134"/>
  <c r="J134"/>
  <c r="N134" s="1"/>
  <c r="I134"/>
  <c r="J133"/>
  <c r="N133" s="1"/>
  <c r="I133"/>
  <c r="K132"/>
  <c r="J132"/>
  <c r="N132" s="1"/>
  <c r="I132"/>
  <c r="J131"/>
  <c r="N131" s="1"/>
  <c r="I131"/>
  <c r="J130"/>
  <c r="L130" s="1"/>
  <c r="I130"/>
  <c r="J129"/>
  <c r="I129"/>
  <c r="J128"/>
  <c r="N128" s="1"/>
  <c r="I128"/>
  <c r="N127"/>
  <c r="J127"/>
  <c r="I127"/>
  <c r="N126"/>
  <c r="J126"/>
  <c r="I126"/>
  <c r="J125"/>
  <c r="I125"/>
  <c r="J124"/>
  <c r="N124" s="1"/>
  <c r="I124"/>
  <c r="N123"/>
  <c r="J123"/>
  <c r="I123"/>
  <c r="N122"/>
  <c r="J122"/>
  <c r="I122"/>
  <c r="J121"/>
  <c r="I121"/>
  <c r="J120"/>
  <c r="N120" s="1"/>
  <c r="I120"/>
  <c r="N119"/>
  <c r="J119"/>
  <c r="I119"/>
  <c r="J118"/>
  <c r="N118" s="1"/>
  <c r="I118"/>
  <c r="J117"/>
  <c r="I117"/>
  <c r="J116"/>
  <c r="N116" s="1"/>
  <c r="I116"/>
  <c r="J115"/>
  <c r="N115" s="1"/>
  <c r="I115"/>
  <c r="J114"/>
  <c r="N114" s="1"/>
  <c r="I114"/>
  <c r="J113"/>
  <c r="I113"/>
  <c r="L112"/>
  <c r="J112"/>
  <c r="K112" s="1"/>
  <c r="I112"/>
  <c r="N111"/>
  <c r="J111"/>
  <c r="I111"/>
  <c r="K110"/>
  <c r="J110"/>
  <c r="N110" s="1"/>
  <c r="I110"/>
  <c r="L109"/>
  <c r="J109"/>
  <c r="N109" s="1"/>
  <c r="I109"/>
  <c r="N108"/>
  <c r="J108"/>
  <c r="L108" s="1"/>
  <c r="I108"/>
  <c r="N107"/>
  <c r="J107"/>
  <c r="I107"/>
  <c r="L106"/>
  <c r="J106"/>
  <c r="N106" s="1"/>
  <c r="I106"/>
  <c r="L105"/>
  <c r="K105"/>
  <c r="J105"/>
  <c r="N105" s="1"/>
  <c r="I105"/>
  <c r="J104"/>
  <c r="N104" s="1"/>
  <c r="I104"/>
  <c r="J103"/>
  <c r="N103" s="1"/>
  <c r="I103"/>
  <c r="K102"/>
  <c r="J102"/>
  <c r="N102" s="1"/>
  <c r="I102"/>
  <c r="K101"/>
  <c r="J101"/>
  <c r="N101" s="1"/>
  <c r="I101"/>
  <c r="K100"/>
  <c r="J100"/>
  <c r="N100" s="1"/>
  <c r="I100"/>
  <c r="K99"/>
  <c r="J99"/>
  <c r="N99" s="1"/>
  <c r="I99"/>
  <c r="J98"/>
  <c r="N98" s="1"/>
  <c r="I98"/>
  <c r="K97"/>
  <c r="J97"/>
  <c r="N97" s="1"/>
  <c r="I97"/>
  <c r="J96"/>
  <c r="N96" s="1"/>
  <c r="I96"/>
  <c r="J95"/>
  <c r="N95" s="1"/>
  <c r="I95"/>
  <c r="J94"/>
  <c r="N94" s="1"/>
  <c r="I94"/>
  <c r="K93"/>
  <c r="J93"/>
  <c r="N93" s="1"/>
  <c r="I93"/>
  <c r="J92"/>
  <c r="N92" s="1"/>
  <c r="I92"/>
  <c r="J91"/>
  <c r="N91" s="1"/>
  <c r="I91"/>
  <c r="J90"/>
  <c r="I90"/>
  <c r="J89"/>
  <c r="N89" s="1"/>
  <c r="I89"/>
  <c r="J88"/>
  <c r="N88" s="1"/>
  <c r="I88"/>
  <c r="J87"/>
  <c r="N87" s="1"/>
  <c r="I87"/>
  <c r="J86"/>
  <c r="N86" s="1"/>
  <c r="I86"/>
  <c r="K85"/>
  <c r="J85"/>
  <c r="N85" s="1"/>
  <c r="I85"/>
  <c r="L84"/>
  <c r="J84"/>
  <c r="N84" s="1"/>
  <c r="I84"/>
  <c r="J83"/>
  <c r="N83" s="1"/>
  <c r="I83"/>
  <c r="J82"/>
  <c r="N82" s="1"/>
  <c r="I82"/>
  <c r="J81"/>
  <c r="N81" s="1"/>
  <c r="I81"/>
  <c r="J80"/>
  <c r="N80" s="1"/>
  <c r="I80"/>
  <c r="J79"/>
  <c r="N79" s="1"/>
  <c r="I79"/>
  <c r="J78"/>
  <c r="N78" s="1"/>
  <c r="I78"/>
  <c r="J77"/>
  <c r="N77" s="1"/>
  <c r="I77"/>
  <c r="K76"/>
  <c r="J76"/>
  <c r="N76" s="1"/>
  <c r="I76"/>
  <c r="K75"/>
  <c r="J75"/>
  <c r="N75" s="1"/>
  <c r="I75"/>
  <c r="L74"/>
  <c r="J74"/>
  <c r="N74" s="1"/>
  <c r="I74"/>
  <c r="L73"/>
  <c r="K73"/>
  <c r="J73"/>
  <c r="N73" s="1"/>
  <c r="I73"/>
  <c r="L72"/>
  <c r="J72"/>
  <c r="N72" s="1"/>
  <c r="I72"/>
  <c r="K71"/>
  <c r="J71"/>
  <c r="N71" s="1"/>
  <c r="I71"/>
  <c r="J70"/>
  <c r="N70" s="1"/>
  <c r="I70"/>
  <c r="K69"/>
  <c r="J69"/>
  <c r="N69" s="1"/>
  <c r="I69"/>
  <c r="J68"/>
  <c r="N68" s="1"/>
  <c r="I68"/>
  <c r="J67"/>
  <c r="N67" s="1"/>
  <c r="I67"/>
  <c r="J66"/>
  <c r="N66" s="1"/>
  <c r="I66"/>
  <c r="K65"/>
  <c r="J65"/>
  <c r="N65" s="1"/>
  <c r="I65"/>
  <c r="J64"/>
  <c r="I64"/>
  <c r="J63"/>
  <c r="N63" s="1"/>
  <c r="I63"/>
  <c r="J62"/>
  <c r="I62"/>
  <c r="L61"/>
  <c r="J61"/>
  <c r="K61" s="1"/>
  <c r="I61"/>
  <c r="L60"/>
  <c r="J60"/>
  <c r="K60" s="1"/>
  <c r="I60"/>
  <c r="J59"/>
  <c r="K59" s="1"/>
  <c r="I59"/>
  <c r="J58"/>
  <c r="N58" s="1"/>
  <c r="I58"/>
  <c r="J57"/>
  <c r="I57"/>
  <c r="J56"/>
  <c r="N56" s="1"/>
  <c r="I56"/>
  <c r="J55"/>
  <c r="K55" s="1"/>
  <c r="I55"/>
  <c r="J54"/>
  <c r="I54"/>
  <c r="J53"/>
  <c r="N53" s="1"/>
  <c r="I53"/>
  <c r="J52"/>
  <c r="I52"/>
  <c r="J51"/>
  <c r="K51" s="1"/>
  <c r="I51"/>
  <c r="J50"/>
  <c r="N50" s="1"/>
  <c r="I50"/>
  <c r="K49"/>
  <c r="J49"/>
  <c r="N49" s="1"/>
  <c r="I49"/>
  <c r="L48"/>
  <c r="J48"/>
  <c r="N48" s="1"/>
  <c r="I48"/>
  <c r="J47"/>
  <c r="N47" s="1"/>
  <c r="I47"/>
  <c r="J46"/>
  <c r="N46" s="1"/>
  <c r="I46"/>
  <c r="J45"/>
  <c r="N45" s="1"/>
  <c r="I45"/>
  <c r="N44"/>
  <c r="J44"/>
  <c r="L44" s="1"/>
  <c r="I44"/>
  <c r="J43"/>
  <c r="I43"/>
  <c r="J42"/>
  <c r="I42"/>
  <c r="J41"/>
  <c r="L41" s="1"/>
  <c r="I41"/>
  <c r="J40"/>
  <c r="L40" s="1"/>
  <c r="I40"/>
  <c r="J39"/>
  <c r="I39"/>
  <c r="J38"/>
  <c r="I38"/>
  <c r="J37"/>
  <c r="I37"/>
  <c r="J36"/>
  <c r="L36" s="1"/>
  <c r="I36"/>
  <c r="J35"/>
  <c r="N35" s="1"/>
  <c r="I35"/>
  <c r="J34"/>
  <c r="N34" s="1"/>
  <c r="I34"/>
  <c r="J33"/>
  <c r="I33"/>
  <c r="J32"/>
  <c r="I32"/>
  <c r="J31"/>
  <c r="K31" s="1"/>
  <c r="I31"/>
  <c r="J30"/>
  <c r="I30"/>
  <c r="J29"/>
  <c r="N29" s="1"/>
  <c r="I29"/>
  <c r="L28"/>
  <c r="J28"/>
  <c r="N28" s="1"/>
  <c r="I28"/>
  <c r="J27"/>
  <c r="N27" s="1"/>
  <c r="I27"/>
  <c r="N26"/>
  <c r="J26"/>
  <c r="I26"/>
  <c r="J25"/>
  <c r="L25" s="1"/>
  <c r="I25"/>
  <c r="J24"/>
  <c r="L24" s="1"/>
  <c r="I24"/>
  <c r="J23"/>
  <c r="I23"/>
  <c r="J22"/>
  <c r="I22"/>
  <c r="N21"/>
  <c r="J21"/>
  <c r="I21"/>
  <c r="L20"/>
  <c r="J20"/>
  <c r="N20" s="1"/>
  <c r="I20"/>
  <c r="K19"/>
  <c r="J19"/>
  <c r="N19" s="1"/>
  <c r="I19"/>
  <c r="K18"/>
  <c r="J18"/>
  <c r="N18" s="1"/>
  <c r="I18"/>
  <c r="J17"/>
  <c r="I17"/>
  <c r="K16"/>
  <c r="J16"/>
  <c r="N16" s="1"/>
  <c r="I16"/>
  <c r="L15"/>
  <c r="J15"/>
  <c r="N15" s="1"/>
  <c r="I15"/>
  <c r="M208" i="22"/>
  <c r="L208"/>
  <c r="J207"/>
  <c r="K207" s="1"/>
  <c r="J206"/>
  <c r="N206" s="1"/>
  <c r="N205"/>
  <c r="K205"/>
  <c r="N204"/>
  <c r="K204"/>
  <c r="J203"/>
  <c r="K203" s="1"/>
  <c r="K202"/>
  <c r="J202"/>
  <c r="N202" s="1"/>
  <c r="N201"/>
  <c r="N200"/>
  <c r="N199"/>
  <c r="K199"/>
  <c r="N198"/>
  <c r="K198"/>
  <c r="N197"/>
  <c r="J197"/>
  <c r="K197" s="1"/>
  <c r="N196"/>
  <c r="K196"/>
  <c r="N195"/>
  <c r="N194"/>
  <c r="N193"/>
  <c r="K193"/>
  <c r="N192"/>
  <c r="K192"/>
  <c r="N191"/>
  <c r="K191"/>
  <c r="J191"/>
  <c r="N190"/>
  <c r="N189"/>
  <c r="K189"/>
  <c r="N188"/>
  <c r="K188"/>
  <c r="N187"/>
  <c r="K187"/>
  <c r="N186"/>
  <c r="K186"/>
  <c r="N185"/>
  <c r="K184"/>
  <c r="J184"/>
  <c r="N184" s="1"/>
  <c r="J183"/>
  <c r="J182"/>
  <c r="K181"/>
  <c r="J181"/>
  <c r="N181" s="1"/>
  <c r="K180"/>
  <c r="J180"/>
  <c r="N180" s="1"/>
  <c r="K179"/>
  <c r="J179"/>
  <c r="N179" s="1"/>
  <c r="N178"/>
  <c r="K178"/>
  <c r="K177"/>
  <c r="J177"/>
  <c r="N177" s="1"/>
  <c r="N176"/>
  <c r="K175"/>
  <c r="J175"/>
  <c r="N175" s="1"/>
  <c r="N174"/>
  <c r="K174"/>
  <c r="J174"/>
  <c r="N173"/>
  <c r="J173"/>
  <c r="K173" s="1"/>
  <c r="K172"/>
  <c r="J172"/>
  <c r="N172" s="1"/>
  <c r="K171"/>
  <c r="J171"/>
  <c r="N171" s="1"/>
  <c r="J170"/>
  <c r="J169"/>
  <c r="K168"/>
  <c r="J168"/>
  <c r="N168" s="1"/>
  <c r="N167"/>
  <c r="K167"/>
  <c r="N166"/>
  <c r="J166"/>
  <c r="K166" s="1"/>
  <c r="J165"/>
  <c r="K165" s="1"/>
  <c r="K164"/>
  <c r="J164"/>
  <c r="N164" s="1"/>
  <c r="J163"/>
  <c r="J162"/>
  <c r="J161"/>
  <c r="K161" s="1"/>
  <c r="N160"/>
  <c r="N159"/>
  <c r="N158"/>
  <c r="N157"/>
  <c r="K157"/>
  <c r="N156"/>
  <c r="K156"/>
  <c r="N155"/>
  <c r="K155"/>
  <c r="N154"/>
  <c r="K154"/>
  <c r="K153"/>
  <c r="J153"/>
  <c r="N153" s="1"/>
  <c r="N152"/>
  <c r="J152"/>
  <c r="K152" s="1"/>
  <c r="N151"/>
  <c r="K151"/>
  <c r="N150"/>
  <c r="K150"/>
  <c r="N149"/>
  <c r="K149"/>
  <c r="N148"/>
  <c r="K148"/>
  <c r="N147"/>
  <c r="K147"/>
  <c r="N146"/>
  <c r="N145"/>
  <c r="N144"/>
  <c r="K144"/>
  <c r="N143"/>
  <c r="K143"/>
  <c r="N142"/>
  <c r="K142"/>
  <c r="N141"/>
  <c r="K141"/>
  <c r="N140"/>
  <c r="K140"/>
  <c r="N139"/>
  <c r="K139"/>
  <c r="N138"/>
  <c r="K138"/>
  <c r="N137"/>
  <c r="N136"/>
  <c r="N135"/>
  <c r="K135"/>
  <c r="N134"/>
  <c r="K134"/>
  <c r="N133"/>
  <c r="K133"/>
  <c r="N132"/>
  <c r="K132"/>
  <c r="N131"/>
  <c r="N130"/>
  <c r="N129"/>
  <c r="K129"/>
  <c r="N128"/>
  <c r="K128"/>
  <c r="J127"/>
  <c r="K127" s="1"/>
  <c r="N126"/>
  <c r="K126"/>
  <c r="K125"/>
  <c r="J125"/>
  <c r="N125" s="1"/>
  <c r="N124"/>
  <c r="K124"/>
  <c r="J124"/>
  <c r="N123"/>
  <c r="K123"/>
  <c r="J123"/>
  <c r="K122"/>
  <c r="J122"/>
  <c r="N122" s="1"/>
  <c r="J121"/>
  <c r="K121" s="1"/>
  <c r="K120"/>
  <c r="J120"/>
  <c r="N120" s="1"/>
  <c r="J119"/>
  <c r="N118"/>
  <c r="K118"/>
  <c r="N117"/>
  <c r="K117"/>
  <c r="N116"/>
  <c r="K116"/>
  <c r="N115"/>
  <c r="K115"/>
  <c r="K114"/>
  <c r="J114"/>
  <c r="N114" s="1"/>
  <c r="N113"/>
  <c r="K113"/>
  <c r="N112"/>
  <c r="K112"/>
  <c r="N111"/>
  <c r="K110"/>
  <c r="J110"/>
  <c r="N110" s="1"/>
  <c r="N109"/>
  <c r="N108"/>
  <c r="N107"/>
  <c r="K106"/>
  <c r="J106"/>
  <c r="N106" s="1"/>
  <c r="J105"/>
  <c r="K105" s="1"/>
  <c r="K104"/>
  <c r="J104"/>
  <c r="N104" s="1"/>
  <c r="N103"/>
  <c r="K102"/>
  <c r="J102"/>
  <c r="N102" s="1"/>
  <c r="N101"/>
  <c r="J101"/>
  <c r="K100"/>
  <c r="J100"/>
  <c r="N100" s="1"/>
  <c r="J99"/>
  <c r="K99" s="1"/>
  <c r="N98"/>
  <c r="K98"/>
  <c r="K97"/>
  <c r="J97"/>
  <c r="N97" s="1"/>
  <c r="J96"/>
  <c r="K96" s="1"/>
  <c r="K95"/>
  <c r="J95"/>
  <c r="N95" s="1"/>
  <c r="N94"/>
  <c r="K94"/>
  <c r="J93"/>
  <c r="K93" s="1"/>
  <c r="K92"/>
  <c r="J92"/>
  <c r="N92" s="1"/>
  <c r="N91"/>
  <c r="J91"/>
  <c r="N90"/>
  <c r="N89"/>
  <c r="N88"/>
  <c r="K87"/>
  <c r="J87"/>
  <c r="N87" s="1"/>
  <c r="J86"/>
  <c r="K86" s="1"/>
  <c r="K85"/>
  <c r="J85"/>
  <c r="N85" s="1"/>
  <c r="N84"/>
  <c r="K84"/>
  <c r="N83"/>
  <c r="J83"/>
  <c r="K83" s="1"/>
  <c r="N82"/>
  <c r="K82"/>
  <c r="N81"/>
  <c r="J80"/>
  <c r="K80" s="1"/>
  <c r="N79"/>
  <c r="K79"/>
  <c r="K78"/>
  <c r="J78"/>
  <c r="N78" s="1"/>
  <c r="N77"/>
  <c r="K77"/>
  <c r="N76"/>
  <c r="J76"/>
  <c r="K76" s="1"/>
  <c r="K75"/>
  <c r="J75"/>
  <c r="N75" s="1"/>
  <c r="J74"/>
  <c r="K74" s="1"/>
  <c r="N73"/>
  <c r="K73"/>
  <c r="N72"/>
  <c r="N71"/>
  <c r="K71"/>
  <c r="N70"/>
  <c r="J70"/>
  <c r="K70" s="1"/>
  <c r="K69"/>
  <c r="J69"/>
  <c r="N69" s="1"/>
  <c r="N68"/>
  <c r="J68"/>
  <c r="K68" s="1"/>
  <c r="N67"/>
  <c r="K67"/>
  <c r="N66"/>
  <c r="K66"/>
  <c r="K65"/>
  <c r="J65"/>
  <c r="N65" s="1"/>
  <c r="N64"/>
  <c r="N63"/>
  <c r="N62"/>
  <c r="N61"/>
  <c r="K61"/>
  <c r="N60"/>
  <c r="K60"/>
  <c r="K59"/>
  <c r="J59"/>
  <c r="N59" s="1"/>
  <c r="N58"/>
  <c r="N57"/>
  <c r="N56"/>
  <c r="J55"/>
  <c r="K55" s="1"/>
  <c r="N54"/>
  <c r="N53"/>
  <c r="N52"/>
  <c r="K51"/>
  <c r="J51"/>
  <c r="N51" s="1"/>
  <c r="J50"/>
  <c r="K50" s="1"/>
  <c r="J49"/>
  <c r="K49" s="1"/>
  <c r="K48"/>
  <c r="J48"/>
  <c r="N48" s="1"/>
  <c r="K47"/>
  <c r="J47"/>
  <c r="N47" s="1"/>
  <c r="J46"/>
  <c r="K46" s="1"/>
  <c r="N45"/>
  <c r="N44"/>
  <c r="K43"/>
  <c r="J43"/>
  <c r="N43" s="1"/>
  <c r="N42"/>
  <c r="J42"/>
  <c r="K42" s="1"/>
  <c r="J41"/>
  <c r="K41" s="1"/>
  <c r="K40"/>
  <c r="J40"/>
  <c r="N40" s="1"/>
  <c r="N39"/>
  <c r="K39"/>
  <c r="J38"/>
  <c r="K38" s="1"/>
  <c r="K37"/>
  <c r="J37"/>
  <c r="N37" s="1"/>
  <c r="N36"/>
  <c r="N35"/>
  <c r="N34"/>
  <c r="N33"/>
  <c r="K33"/>
  <c r="J32"/>
  <c r="K32" s="1"/>
  <c r="K31"/>
  <c r="J31"/>
  <c r="N31" s="1"/>
  <c r="N30"/>
  <c r="K30"/>
  <c r="N29"/>
  <c r="K29"/>
  <c r="K28"/>
  <c r="J28"/>
  <c r="N28" s="1"/>
  <c r="N27"/>
  <c r="N26"/>
  <c r="J25"/>
  <c r="K25" s="1"/>
  <c r="N24"/>
  <c r="K24"/>
  <c r="N23"/>
  <c r="J23"/>
  <c r="K23" s="1"/>
  <c r="J22"/>
  <c r="K22" s="1"/>
  <c r="N21"/>
  <c r="N20"/>
  <c r="K19"/>
  <c r="J19"/>
  <c r="N19" s="1"/>
  <c r="N18"/>
  <c r="J18"/>
  <c r="K18" s="1"/>
  <c r="J17"/>
  <c r="N17" s="1"/>
  <c r="K16"/>
  <c r="J16"/>
  <c r="N16" s="1"/>
  <c r="N15"/>
  <c r="K15"/>
  <c r="N17" i="23" l="1"/>
  <c r="L17"/>
  <c r="K17"/>
  <c r="N32"/>
  <c r="K32"/>
  <c r="L186"/>
  <c r="L21"/>
  <c r="L49"/>
  <c r="K50"/>
  <c r="N51"/>
  <c r="L56"/>
  <c r="K70"/>
  <c r="K77"/>
  <c r="K86"/>
  <c r="K87"/>
  <c r="L88"/>
  <c r="L89"/>
  <c r="K91"/>
  <c r="K92"/>
  <c r="K98"/>
  <c r="K104"/>
  <c r="N112"/>
  <c r="L132"/>
  <c r="K133"/>
  <c r="K150"/>
  <c r="K151"/>
  <c r="K152"/>
  <c r="L157"/>
  <c r="K162"/>
  <c r="L165"/>
  <c r="K169"/>
  <c r="K171"/>
  <c r="K173"/>
  <c r="K175"/>
  <c r="K177"/>
  <c r="K198"/>
  <c r="L180"/>
  <c r="L158"/>
  <c r="L46"/>
  <c r="L58"/>
  <c r="K15"/>
  <c r="K28"/>
  <c r="N36"/>
  <c r="K46"/>
  <c r="K47"/>
  <c r="K48"/>
  <c r="K66"/>
  <c r="K67"/>
  <c r="K68"/>
  <c r="K74"/>
  <c r="K78"/>
  <c r="K79"/>
  <c r="K80"/>
  <c r="L81"/>
  <c r="K82"/>
  <c r="K83"/>
  <c r="K84"/>
  <c r="K94"/>
  <c r="K95"/>
  <c r="K96"/>
  <c r="K106"/>
  <c r="K147"/>
  <c r="K148"/>
  <c r="L153"/>
  <c r="K154"/>
  <c r="K155"/>
  <c r="K156"/>
  <c r="L160"/>
  <c r="K166"/>
  <c r="K182"/>
  <c r="K183"/>
  <c r="K184"/>
  <c r="K196"/>
  <c r="L188"/>
  <c r="L182"/>
  <c r="L150"/>
  <c r="L134"/>
  <c r="L86"/>
  <c r="L37"/>
  <c r="L104"/>
  <c r="L152"/>
  <c r="N169"/>
  <c r="N173"/>
  <c r="L177"/>
  <c r="L198"/>
  <c r="L146"/>
  <c r="L82"/>
  <c r="L50"/>
  <c r="L18"/>
  <c r="L195"/>
  <c r="L187"/>
  <c r="L183"/>
  <c r="L179"/>
  <c r="L159"/>
  <c r="L155"/>
  <c r="L151"/>
  <c r="L147"/>
  <c r="L139"/>
  <c r="L135"/>
  <c r="L131"/>
  <c r="L111"/>
  <c r="L107"/>
  <c r="L103"/>
  <c r="L87"/>
  <c r="L83"/>
  <c r="L63"/>
  <c r="L59"/>
  <c r="L51"/>
  <c r="L47"/>
  <c r="L35"/>
  <c r="L19"/>
  <c r="L26"/>
  <c r="L62"/>
  <c r="L110"/>
  <c r="L162"/>
  <c r="L22"/>
  <c r="L23"/>
  <c r="L42"/>
  <c r="L43"/>
  <c r="L190"/>
  <c r="L38"/>
  <c r="L39"/>
  <c r="L55"/>
  <c r="L171"/>
  <c r="L175"/>
  <c r="N33"/>
  <c r="L121"/>
  <c r="K121"/>
  <c r="N121"/>
  <c r="L129"/>
  <c r="K129"/>
  <c r="N129"/>
  <c r="N24"/>
  <c r="N25"/>
  <c r="N52"/>
  <c r="L52"/>
  <c r="L113"/>
  <c r="K113"/>
  <c r="N113"/>
  <c r="K29"/>
  <c r="K33"/>
  <c r="N38"/>
  <c r="N40"/>
  <c r="N43"/>
  <c r="L45"/>
  <c r="K22"/>
  <c r="K23"/>
  <c r="K24"/>
  <c r="K25"/>
  <c r="K30"/>
  <c r="N31"/>
  <c r="K37"/>
  <c r="K38"/>
  <c r="K39"/>
  <c r="K40"/>
  <c r="K41"/>
  <c r="K42"/>
  <c r="K43"/>
  <c r="L54"/>
  <c r="N54"/>
  <c r="L117"/>
  <c r="K117"/>
  <c r="N117"/>
  <c r="L125"/>
  <c r="K125"/>
  <c r="N125"/>
  <c r="L164"/>
  <c r="N164"/>
  <c r="K164"/>
  <c r="L174"/>
  <c r="N174"/>
  <c r="K174"/>
  <c r="L191"/>
  <c r="K191"/>
  <c r="N191"/>
  <c r="L192"/>
  <c r="K192"/>
  <c r="N192"/>
  <c r="L206"/>
  <c r="K206"/>
  <c r="N206"/>
  <c r="N22"/>
  <c r="N23"/>
  <c r="L27"/>
  <c r="N30"/>
  <c r="L34"/>
  <c r="N37"/>
  <c r="N39"/>
  <c r="N41"/>
  <c r="N42"/>
  <c r="N57"/>
  <c r="L57"/>
  <c r="N90"/>
  <c r="L90"/>
  <c r="N64"/>
  <c r="L64"/>
  <c r="N55"/>
  <c r="N62"/>
  <c r="L65"/>
  <c r="L66"/>
  <c r="L67"/>
  <c r="L68"/>
  <c r="L69"/>
  <c r="L70"/>
  <c r="L71"/>
  <c r="L76"/>
  <c r="L77"/>
  <c r="L78"/>
  <c r="L79"/>
  <c r="L80"/>
  <c r="L91"/>
  <c r="L92"/>
  <c r="L93"/>
  <c r="L94"/>
  <c r="L95"/>
  <c r="L96"/>
  <c r="L97"/>
  <c r="L98"/>
  <c r="L99"/>
  <c r="L100"/>
  <c r="L101"/>
  <c r="L102"/>
  <c r="L114"/>
  <c r="K114"/>
  <c r="L118"/>
  <c r="K118"/>
  <c r="L122"/>
  <c r="K122"/>
  <c r="L126"/>
  <c r="K126"/>
  <c r="L142"/>
  <c r="K142"/>
  <c r="N142"/>
  <c r="L143"/>
  <c r="K143"/>
  <c r="N143"/>
  <c r="L167"/>
  <c r="K167"/>
  <c r="N176"/>
  <c r="L176"/>
  <c r="N59"/>
  <c r="N60"/>
  <c r="N61"/>
  <c r="L115"/>
  <c r="K115"/>
  <c r="L119"/>
  <c r="K119"/>
  <c r="L123"/>
  <c r="K123"/>
  <c r="L127"/>
  <c r="K127"/>
  <c r="N130"/>
  <c r="L138"/>
  <c r="K138"/>
  <c r="L163"/>
  <c r="K163"/>
  <c r="L170"/>
  <c r="N170"/>
  <c r="K170"/>
  <c r="L202"/>
  <c r="K202"/>
  <c r="N202"/>
  <c r="L203"/>
  <c r="K203"/>
  <c r="N203"/>
  <c r="L116"/>
  <c r="K116"/>
  <c r="L120"/>
  <c r="K120"/>
  <c r="L124"/>
  <c r="K124"/>
  <c r="L128"/>
  <c r="K128"/>
  <c r="K139"/>
  <c r="N139"/>
  <c r="L168"/>
  <c r="N168"/>
  <c r="L172"/>
  <c r="N172"/>
  <c r="K172"/>
  <c r="L207"/>
  <c r="K207"/>
  <c r="L140"/>
  <c r="K140"/>
  <c r="L144"/>
  <c r="K144"/>
  <c r="N161"/>
  <c r="N165"/>
  <c r="L193"/>
  <c r="K193"/>
  <c r="L204"/>
  <c r="K204"/>
  <c r="L141"/>
  <c r="K141"/>
  <c r="N194"/>
  <c r="L194"/>
  <c r="L205"/>
  <c r="K205"/>
  <c r="N207"/>
  <c r="N186"/>
  <c r="N187"/>
  <c r="N188"/>
  <c r="N189"/>
  <c r="N50" i="22"/>
  <c r="K182"/>
  <c r="N182"/>
  <c r="N46"/>
  <c r="K119"/>
  <c r="N119"/>
  <c r="N25"/>
  <c r="N32"/>
  <c r="N38"/>
  <c r="N41"/>
  <c r="N49"/>
  <c r="N55"/>
  <c r="K162"/>
  <c r="N162"/>
  <c r="N170"/>
  <c r="K170"/>
  <c r="N22"/>
  <c r="K17"/>
  <c r="K211" s="1"/>
  <c r="N74"/>
  <c r="N80"/>
  <c r="K91"/>
  <c r="K101"/>
  <c r="N163"/>
  <c r="K163"/>
  <c r="K169"/>
  <c r="N169"/>
  <c r="N183"/>
  <c r="K183"/>
  <c r="N127"/>
  <c r="N86"/>
  <c r="N93"/>
  <c r="N96"/>
  <c r="N99"/>
  <c r="N105"/>
  <c r="N121"/>
  <c r="N203"/>
  <c r="K206"/>
  <c r="N161"/>
  <c r="N165"/>
  <c r="N207"/>
  <c r="K211" i="23" l="1"/>
  <c r="K6" s="1"/>
  <c r="O213" i="22"/>
  <c r="K6"/>
  <c r="K9" s="1"/>
  <c r="D13" i="21"/>
  <c r="J13" s="1"/>
  <c r="P22"/>
  <c r="N22"/>
  <c r="L22"/>
  <c r="J22"/>
  <c r="P21"/>
  <c r="N21"/>
  <c r="L21"/>
  <c r="J21"/>
  <c r="H21"/>
  <c r="P20"/>
  <c r="N20"/>
  <c r="L20"/>
  <c r="J20"/>
  <c r="H20"/>
  <c r="B17"/>
  <c r="B16"/>
  <c r="B15"/>
  <c r="B14"/>
  <c r="B13"/>
  <c r="B12"/>
  <c r="B11"/>
  <c r="B10"/>
  <c r="B9"/>
  <c r="B8"/>
  <c r="O134" i="6"/>
  <c r="J110" i="14"/>
  <c r="J110" i="16"/>
  <c r="P13" i="21" l="1"/>
  <c r="L13"/>
  <c r="F13"/>
  <c r="N13"/>
  <c r="H13"/>
  <c r="I16" i="18" l="1"/>
  <c r="K16" s="1"/>
  <c r="I17"/>
  <c r="I18"/>
  <c r="K18" s="1"/>
  <c r="I19"/>
  <c r="K19" s="1"/>
  <c r="I20"/>
  <c r="I21"/>
  <c r="K21" s="1"/>
  <c r="I22"/>
  <c r="I23"/>
  <c r="K23" s="1"/>
  <c r="I24"/>
  <c r="I25"/>
  <c r="I28"/>
  <c r="I29"/>
  <c r="K29" s="1"/>
  <c r="I30"/>
  <c r="I31"/>
  <c r="K31" s="1"/>
  <c r="I32"/>
  <c r="I33"/>
  <c r="I37"/>
  <c r="I38"/>
  <c r="I39"/>
  <c r="K39" s="1"/>
  <c r="I40"/>
  <c r="I41"/>
  <c r="I42"/>
  <c r="K42" s="1"/>
  <c r="I43"/>
  <c r="K43" s="1"/>
  <c r="I46"/>
  <c r="I47"/>
  <c r="K47" s="1"/>
  <c r="I48"/>
  <c r="I49"/>
  <c r="I50"/>
  <c r="K50" s="1"/>
  <c r="I51"/>
  <c r="K51" s="1"/>
  <c r="I54"/>
  <c r="K54" s="1"/>
  <c r="I57"/>
  <c r="K57" s="1"/>
  <c r="I58"/>
  <c r="K58" s="1"/>
  <c r="I59"/>
  <c r="I60"/>
  <c r="I64"/>
  <c r="K64" s="1"/>
  <c r="I65"/>
  <c r="I66"/>
  <c r="K66" s="1"/>
  <c r="I67"/>
  <c r="I68"/>
  <c r="I69"/>
  <c r="I70"/>
  <c r="K70" s="1"/>
  <c r="I71"/>
  <c r="I72"/>
  <c r="K72" s="1"/>
  <c r="I73"/>
  <c r="I74"/>
  <c r="K74" s="1"/>
  <c r="I75"/>
  <c r="I76"/>
  <c r="I77"/>
  <c r="I78"/>
  <c r="K78" s="1"/>
  <c r="I79"/>
  <c r="I80"/>
  <c r="I81"/>
  <c r="I82"/>
  <c r="K82" s="1"/>
  <c r="I83"/>
  <c r="I84"/>
  <c r="I85"/>
  <c r="K85" s="1"/>
  <c r="I86"/>
  <c r="K86" s="1"/>
  <c r="I90"/>
  <c r="K90" s="1"/>
  <c r="I91"/>
  <c r="I92"/>
  <c r="I93"/>
  <c r="K93" s="1"/>
  <c r="I94"/>
  <c r="K94" s="1"/>
  <c r="I95"/>
  <c r="I96"/>
  <c r="I97"/>
  <c r="I98"/>
  <c r="K98" s="1"/>
  <c r="I99"/>
  <c r="I100"/>
  <c r="K100" s="1"/>
  <c r="I101"/>
  <c r="I102"/>
  <c r="K102" s="1"/>
  <c r="I103"/>
  <c r="I104"/>
  <c r="I105"/>
  <c r="I109"/>
  <c r="I111"/>
  <c r="K111" s="1"/>
  <c r="I112"/>
  <c r="I113"/>
  <c r="I114"/>
  <c r="K114" s="1"/>
  <c r="I115"/>
  <c r="K115" s="1"/>
  <c r="I116"/>
  <c r="I117"/>
  <c r="I118"/>
  <c r="K118" s="1"/>
  <c r="I119"/>
  <c r="I120"/>
  <c r="I121"/>
  <c r="K121" s="1"/>
  <c r="I122"/>
  <c r="K122" s="1"/>
  <c r="I123"/>
  <c r="I124"/>
  <c r="I125"/>
  <c r="I126"/>
  <c r="K126" s="1"/>
  <c r="I127"/>
  <c r="I128"/>
  <c r="K128" s="1"/>
  <c r="I131"/>
  <c r="I132"/>
  <c r="I133"/>
  <c r="I134"/>
  <c r="K134" s="1"/>
  <c r="I135"/>
  <c r="I136"/>
  <c r="K136" s="1"/>
  <c r="I137"/>
  <c r="I138"/>
  <c r="K138" s="1"/>
  <c r="I139"/>
  <c r="I140"/>
  <c r="I141"/>
  <c r="I142"/>
  <c r="K142" s="1"/>
  <c r="I143"/>
  <c r="I144"/>
  <c r="I145"/>
  <c r="I146"/>
  <c r="K146" s="1"/>
  <c r="I147"/>
  <c r="I148"/>
  <c r="I149"/>
  <c r="K149" s="1"/>
  <c r="I150"/>
  <c r="K150" s="1"/>
  <c r="I151"/>
  <c r="I152"/>
  <c r="I153"/>
  <c r="I154"/>
  <c r="K154" s="1"/>
  <c r="I155"/>
  <c r="I156"/>
  <c r="I160"/>
  <c r="I161"/>
  <c r="I162"/>
  <c r="K162" s="1"/>
  <c r="I163"/>
  <c r="I164"/>
  <c r="K164" s="1"/>
  <c r="I165"/>
  <c r="I166"/>
  <c r="K166" s="1"/>
  <c r="I167"/>
  <c r="I168"/>
  <c r="I169"/>
  <c r="I170"/>
  <c r="K170" s="1"/>
  <c r="I171"/>
  <c r="K171" s="1"/>
  <c r="I172"/>
  <c r="I173"/>
  <c r="I174"/>
  <c r="K174" s="1"/>
  <c r="I175"/>
  <c r="I176"/>
  <c r="I177"/>
  <c r="I178"/>
  <c r="K178" s="1"/>
  <c r="I179"/>
  <c r="K179" s="1"/>
  <c r="I180"/>
  <c r="I181"/>
  <c r="I182"/>
  <c r="K182" s="1"/>
  <c r="I183"/>
  <c r="I184"/>
  <c r="I185"/>
  <c r="K185" s="1"/>
  <c r="I186"/>
  <c r="K186" s="1"/>
  <c r="I187"/>
  <c r="I188"/>
  <c r="I189"/>
  <c r="I190"/>
  <c r="K190" s="1"/>
  <c r="I191"/>
  <c r="I192"/>
  <c r="K192" s="1"/>
  <c r="I195"/>
  <c r="I196"/>
  <c r="I197"/>
  <c r="I198"/>
  <c r="K198" s="1"/>
  <c r="I201"/>
  <c r="I202"/>
  <c r="K202" s="1"/>
  <c r="I203"/>
  <c r="I204"/>
  <c r="I205"/>
  <c r="I206"/>
  <c r="K206" s="1"/>
  <c r="I15"/>
  <c r="K15" s="1"/>
  <c r="K204" l="1"/>
  <c r="K184"/>
  <c r="K176"/>
  <c r="K172"/>
  <c r="K168"/>
  <c r="K160"/>
  <c r="K152"/>
  <c r="K144"/>
  <c r="K140"/>
  <c r="K120"/>
  <c r="K112"/>
  <c r="K92"/>
  <c r="K84"/>
  <c r="K203"/>
  <c r="K195"/>
  <c r="K187"/>
  <c r="K183"/>
  <c r="K167"/>
  <c r="K163"/>
  <c r="K155"/>
  <c r="K151"/>
  <c r="K147"/>
  <c r="K139"/>
  <c r="K135"/>
  <c r="K131"/>
  <c r="K123"/>
  <c r="K71"/>
  <c r="K59"/>
  <c r="K205"/>
  <c r="K201"/>
  <c r="K197"/>
  <c r="K189"/>
  <c r="K181"/>
  <c r="K177"/>
  <c r="K173"/>
  <c r="K169"/>
  <c r="K165"/>
  <c r="K161"/>
  <c r="K153"/>
  <c r="K145"/>
  <c r="K141"/>
  <c r="K137"/>
  <c r="K133"/>
  <c r="K125"/>
  <c r="K117"/>
  <c r="K113"/>
  <c r="K109"/>
  <c r="K105"/>
  <c r="K101"/>
  <c r="K97"/>
  <c r="K81"/>
  <c r="K77"/>
  <c r="K73"/>
  <c r="K69"/>
  <c r="K65"/>
  <c r="K49"/>
  <c r="K41"/>
  <c r="K37"/>
  <c r="K33"/>
  <c r="K25"/>
  <c r="K17"/>
  <c r="K143"/>
  <c r="K79"/>
  <c r="K68"/>
  <c r="K60"/>
  <c r="K48"/>
  <c r="K40"/>
  <c r="K32"/>
  <c r="K28"/>
  <c r="K24"/>
  <c r="K20"/>
  <c r="K191"/>
  <c r="K127"/>
  <c r="K175"/>
  <c r="K196"/>
  <c r="K188"/>
  <c r="K180"/>
  <c r="K156"/>
  <c r="K148"/>
  <c r="K132"/>
  <c r="K124"/>
  <c r="K116"/>
  <c r="K104"/>
  <c r="K96"/>
  <c r="K80"/>
  <c r="K76"/>
  <c r="K119"/>
  <c r="K103"/>
  <c r="K99"/>
  <c r="K91"/>
  <c r="K83"/>
  <c r="K75"/>
  <c r="K67"/>
  <c r="K46"/>
  <c r="K38"/>
  <c r="K30"/>
  <c r="K22"/>
  <c r="K95"/>
  <c r="A1"/>
  <c r="G75" i="19" l="1"/>
  <c r="H75" s="1"/>
  <c r="H75" i="23" s="1"/>
  <c r="L75" s="1"/>
  <c r="G30" i="19"/>
  <c r="H30" s="1"/>
  <c r="H30" i="23" s="1"/>
  <c r="G31" i="19"/>
  <c r="H31" s="1"/>
  <c r="H31" i="23" s="1"/>
  <c r="L31" s="1"/>
  <c r="G32" i="19"/>
  <c r="H32" s="1"/>
  <c r="H32" i="23" s="1"/>
  <c r="L32" s="1"/>
  <c r="G33" i="19"/>
  <c r="G29"/>
  <c r="N16" i="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15"/>
  <c r="Q16" i="18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15"/>
  <c r="M208" i="19"/>
  <c r="L208"/>
  <c r="J207"/>
  <c r="N207" s="1"/>
  <c r="I207"/>
  <c r="J206"/>
  <c r="N206" s="1"/>
  <c r="I206"/>
  <c r="L205"/>
  <c r="J205"/>
  <c r="N205" s="1"/>
  <c r="I205"/>
  <c r="J204"/>
  <c r="N204" s="1"/>
  <c r="I204"/>
  <c r="L203"/>
  <c r="J203"/>
  <c r="N203" s="1"/>
  <c r="I203"/>
  <c r="J202"/>
  <c r="N202" s="1"/>
  <c r="I202"/>
  <c r="J201"/>
  <c r="L201" s="1"/>
  <c r="I201"/>
  <c r="J200"/>
  <c r="N200" s="1"/>
  <c r="I200"/>
  <c r="J199"/>
  <c r="N199" s="1"/>
  <c r="I199"/>
  <c r="L198"/>
  <c r="K198"/>
  <c r="J198"/>
  <c r="N198" s="1"/>
  <c r="I198"/>
  <c r="L197"/>
  <c r="J197"/>
  <c r="N197" s="1"/>
  <c r="I197"/>
  <c r="J196"/>
  <c r="N196" s="1"/>
  <c r="I196"/>
  <c r="J195"/>
  <c r="L195" s="1"/>
  <c r="I195"/>
  <c r="J194"/>
  <c r="L194" s="1"/>
  <c r="I194"/>
  <c r="J193"/>
  <c r="N193" s="1"/>
  <c r="I193"/>
  <c r="J192"/>
  <c r="N192" s="1"/>
  <c r="I192"/>
  <c r="J191"/>
  <c r="N191" s="1"/>
  <c r="I191"/>
  <c r="J190"/>
  <c r="L190" s="1"/>
  <c r="I190"/>
  <c r="L189"/>
  <c r="K189"/>
  <c r="J189"/>
  <c r="N189" s="1"/>
  <c r="I189"/>
  <c r="L188"/>
  <c r="J188"/>
  <c r="N188" s="1"/>
  <c r="I188"/>
  <c r="J187"/>
  <c r="N187" s="1"/>
  <c r="I187"/>
  <c r="J186"/>
  <c r="N186" s="1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L176" s="1"/>
  <c r="I176"/>
  <c r="J175"/>
  <c r="K175" s="1"/>
  <c r="I175"/>
  <c r="J174"/>
  <c r="K174" s="1"/>
  <c r="I174"/>
  <c r="J173"/>
  <c r="K173" s="1"/>
  <c r="I173"/>
  <c r="J172"/>
  <c r="K172" s="1"/>
  <c r="I172"/>
  <c r="J171"/>
  <c r="K171" s="1"/>
  <c r="I171"/>
  <c r="J170"/>
  <c r="K170" s="1"/>
  <c r="I170"/>
  <c r="J169"/>
  <c r="K169" s="1"/>
  <c r="I169"/>
  <c r="J168"/>
  <c r="K168" s="1"/>
  <c r="I168"/>
  <c r="J167"/>
  <c r="K167" s="1"/>
  <c r="I167"/>
  <c r="J166"/>
  <c r="K166" s="1"/>
  <c r="I166"/>
  <c r="J165"/>
  <c r="K165" s="1"/>
  <c r="I165"/>
  <c r="J164"/>
  <c r="K164" s="1"/>
  <c r="I164"/>
  <c r="J163"/>
  <c r="K163" s="1"/>
  <c r="I163"/>
  <c r="J162"/>
  <c r="K162" s="1"/>
  <c r="I162"/>
  <c r="J161"/>
  <c r="K161" s="1"/>
  <c r="I161"/>
  <c r="J160"/>
  <c r="L160" s="1"/>
  <c r="I160"/>
  <c r="J159"/>
  <c r="N159" s="1"/>
  <c r="I159"/>
  <c r="J158"/>
  <c r="I158"/>
  <c r="J157"/>
  <c r="I157"/>
  <c r="J156"/>
  <c r="I156"/>
  <c r="J155"/>
  <c r="I155"/>
  <c r="J154"/>
  <c r="I154"/>
  <c r="N153"/>
  <c r="J153"/>
  <c r="I153"/>
  <c r="N152"/>
  <c r="J152"/>
  <c r="I152"/>
  <c r="J151"/>
  <c r="I151"/>
  <c r="J150"/>
  <c r="I150"/>
  <c r="J149"/>
  <c r="N149" s="1"/>
  <c r="I149"/>
  <c r="J148"/>
  <c r="N148" s="1"/>
  <c r="I148"/>
  <c r="J147"/>
  <c r="I147"/>
  <c r="J146"/>
  <c r="L146" s="1"/>
  <c r="I146"/>
  <c r="N145"/>
  <c r="L145"/>
  <c r="J145"/>
  <c r="I145"/>
  <c r="L144"/>
  <c r="J144"/>
  <c r="N144" s="1"/>
  <c r="I144"/>
  <c r="J143"/>
  <c r="N143" s="1"/>
  <c r="I143"/>
  <c r="J142"/>
  <c r="N142" s="1"/>
  <c r="I142"/>
  <c r="L141"/>
  <c r="K141"/>
  <c r="J141"/>
  <c r="N141" s="1"/>
  <c r="I141"/>
  <c r="L140"/>
  <c r="K140"/>
  <c r="J140"/>
  <c r="N140" s="1"/>
  <c r="I140"/>
  <c r="J139"/>
  <c r="N139" s="1"/>
  <c r="I139"/>
  <c r="J138"/>
  <c r="N138" s="1"/>
  <c r="I138"/>
  <c r="J137"/>
  <c r="I137"/>
  <c r="J136"/>
  <c r="L136" s="1"/>
  <c r="I136"/>
  <c r="K135"/>
  <c r="J135"/>
  <c r="L135" s="1"/>
  <c r="I135"/>
  <c r="J134"/>
  <c r="I134"/>
  <c r="J133"/>
  <c r="I133"/>
  <c r="J132"/>
  <c r="I132"/>
  <c r="N131"/>
  <c r="J131"/>
  <c r="L131" s="1"/>
  <c r="I131"/>
  <c r="J130"/>
  <c r="L130" s="1"/>
  <c r="I130"/>
  <c r="J129"/>
  <c r="K129" s="1"/>
  <c r="I129"/>
  <c r="J128"/>
  <c r="K128" s="1"/>
  <c r="I128"/>
  <c r="J127"/>
  <c r="K127" s="1"/>
  <c r="I127"/>
  <c r="J126"/>
  <c r="K126" s="1"/>
  <c r="I126"/>
  <c r="J125"/>
  <c r="K125" s="1"/>
  <c r="I125"/>
  <c r="J124"/>
  <c r="K124" s="1"/>
  <c r="I124"/>
  <c r="J123"/>
  <c r="K123" s="1"/>
  <c r="I123"/>
  <c r="J122"/>
  <c r="K122" s="1"/>
  <c r="I122"/>
  <c r="J121"/>
  <c r="K121" s="1"/>
  <c r="I121"/>
  <c r="J120"/>
  <c r="K120" s="1"/>
  <c r="I120"/>
  <c r="J119"/>
  <c r="K119" s="1"/>
  <c r="I119"/>
  <c r="J118"/>
  <c r="K118" s="1"/>
  <c r="I118"/>
  <c r="J117"/>
  <c r="K117" s="1"/>
  <c r="I117"/>
  <c r="J116"/>
  <c r="K116" s="1"/>
  <c r="I116"/>
  <c r="J115"/>
  <c r="K115" s="1"/>
  <c r="I115"/>
  <c r="J114"/>
  <c r="K114" s="1"/>
  <c r="I114"/>
  <c r="J113"/>
  <c r="K113" s="1"/>
  <c r="I113"/>
  <c r="J112"/>
  <c r="K112" s="1"/>
  <c r="I112"/>
  <c r="J111"/>
  <c r="L111" s="1"/>
  <c r="I111"/>
  <c r="J110"/>
  <c r="N110" s="1"/>
  <c r="I110"/>
  <c r="J109"/>
  <c r="I109"/>
  <c r="J108"/>
  <c r="L108" s="1"/>
  <c r="I108"/>
  <c r="J107"/>
  <c r="L107" s="1"/>
  <c r="I107"/>
  <c r="J106"/>
  <c r="K106" s="1"/>
  <c r="I106"/>
  <c r="J105"/>
  <c r="K105" s="1"/>
  <c r="I105"/>
  <c r="J104"/>
  <c r="K104" s="1"/>
  <c r="I104"/>
  <c r="N103"/>
  <c r="L103"/>
  <c r="J103"/>
  <c r="I103"/>
  <c r="L102"/>
  <c r="K102"/>
  <c r="J102"/>
  <c r="N102" s="1"/>
  <c r="I102"/>
  <c r="J101"/>
  <c r="N101" s="1"/>
  <c r="I101"/>
  <c r="J100"/>
  <c r="N100" s="1"/>
  <c r="I100"/>
  <c r="L99"/>
  <c r="K99"/>
  <c r="J99"/>
  <c r="N99" s="1"/>
  <c r="I99"/>
  <c r="L98"/>
  <c r="K98"/>
  <c r="J98"/>
  <c r="N98" s="1"/>
  <c r="I98"/>
  <c r="J97"/>
  <c r="N97" s="1"/>
  <c r="I97"/>
  <c r="J96"/>
  <c r="N96" s="1"/>
  <c r="I96"/>
  <c r="L95"/>
  <c r="K95"/>
  <c r="J95"/>
  <c r="N95" s="1"/>
  <c r="I95"/>
  <c r="L94"/>
  <c r="K94"/>
  <c r="J94"/>
  <c r="N94" s="1"/>
  <c r="I94"/>
  <c r="J93"/>
  <c r="N93" s="1"/>
  <c r="I93"/>
  <c r="J92"/>
  <c r="N92" s="1"/>
  <c r="I92"/>
  <c r="L91"/>
  <c r="K91"/>
  <c r="J91"/>
  <c r="N91" s="1"/>
  <c r="I91"/>
  <c r="J90"/>
  <c r="I90"/>
  <c r="J89"/>
  <c r="L89" s="1"/>
  <c r="I89"/>
  <c r="J88"/>
  <c r="L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N81"/>
  <c r="L81"/>
  <c r="J81"/>
  <c r="I81"/>
  <c r="L80"/>
  <c r="K80"/>
  <c r="J80"/>
  <c r="N80" s="1"/>
  <c r="I80"/>
  <c r="J79"/>
  <c r="N79" s="1"/>
  <c r="I79"/>
  <c r="J78"/>
  <c r="N78" s="1"/>
  <c r="I78"/>
  <c r="L77"/>
  <c r="K77"/>
  <c r="J77"/>
  <c r="N77" s="1"/>
  <c r="I77"/>
  <c r="L76"/>
  <c r="K76"/>
  <c r="J76"/>
  <c r="N76" s="1"/>
  <c r="I76"/>
  <c r="J75"/>
  <c r="N75" s="1"/>
  <c r="I75"/>
  <c r="J74"/>
  <c r="N74" s="1"/>
  <c r="I74"/>
  <c r="L73"/>
  <c r="K73"/>
  <c r="J73"/>
  <c r="N73" s="1"/>
  <c r="I73"/>
  <c r="J72"/>
  <c r="I72"/>
  <c r="N71"/>
  <c r="K71"/>
  <c r="J71"/>
  <c r="L71" s="1"/>
  <c r="I71"/>
  <c r="K70"/>
  <c r="J70"/>
  <c r="L70" s="1"/>
  <c r="I70"/>
  <c r="J69"/>
  <c r="L69" s="1"/>
  <c r="I69"/>
  <c r="J68"/>
  <c r="L68" s="1"/>
  <c r="I68"/>
  <c r="N67"/>
  <c r="K67"/>
  <c r="J67"/>
  <c r="L67" s="1"/>
  <c r="I67"/>
  <c r="K66"/>
  <c r="J66"/>
  <c r="L66" s="1"/>
  <c r="I66"/>
  <c r="J65"/>
  <c r="L65" s="1"/>
  <c r="I65"/>
  <c r="J64"/>
  <c r="N64" s="1"/>
  <c r="I64"/>
  <c r="J63"/>
  <c r="L63" s="1"/>
  <c r="I63"/>
  <c r="N62"/>
  <c r="L62"/>
  <c r="J62"/>
  <c r="I62"/>
  <c r="L61"/>
  <c r="K61"/>
  <c r="J61"/>
  <c r="N61" s="1"/>
  <c r="I61"/>
  <c r="J60"/>
  <c r="N60" s="1"/>
  <c r="I60"/>
  <c r="L59"/>
  <c r="K59"/>
  <c r="J59"/>
  <c r="N59" s="1"/>
  <c r="I59"/>
  <c r="J58"/>
  <c r="N58" s="1"/>
  <c r="I58"/>
  <c r="J57"/>
  <c r="N57" s="1"/>
  <c r="I57"/>
  <c r="J56"/>
  <c r="L56" s="1"/>
  <c r="I56"/>
  <c r="J55"/>
  <c r="K55" s="1"/>
  <c r="I55"/>
  <c r="N54"/>
  <c r="L54"/>
  <c r="J54"/>
  <c r="I54"/>
  <c r="J53"/>
  <c r="N53" s="1"/>
  <c r="I53"/>
  <c r="N52"/>
  <c r="J52"/>
  <c r="L52" s="1"/>
  <c r="I52"/>
  <c r="N51"/>
  <c r="J51"/>
  <c r="L51" s="1"/>
  <c r="I51"/>
  <c r="J50"/>
  <c r="L50" s="1"/>
  <c r="I50"/>
  <c r="K49"/>
  <c r="J49"/>
  <c r="L49" s="1"/>
  <c r="I49"/>
  <c r="J48"/>
  <c r="L48" s="1"/>
  <c r="I48"/>
  <c r="J47"/>
  <c r="K47" s="1"/>
  <c r="I47"/>
  <c r="J46"/>
  <c r="K46" s="1"/>
  <c r="I46"/>
  <c r="N45"/>
  <c r="L45"/>
  <c r="J45"/>
  <c r="I45"/>
  <c r="J44"/>
  <c r="N44" s="1"/>
  <c r="I44"/>
  <c r="J43"/>
  <c r="L43" s="1"/>
  <c r="I43"/>
  <c r="J42"/>
  <c r="L42" s="1"/>
  <c r="I42"/>
  <c r="J41"/>
  <c r="L41" s="1"/>
  <c r="I41"/>
  <c r="J40"/>
  <c r="L40" s="1"/>
  <c r="I40"/>
  <c r="J39"/>
  <c r="L39" s="1"/>
  <c r="I39"/>
  <c r="J38"/>
  <c r="L38" s="1"/>
  <c r="I38"/>
  <c r="J37"/>
  <c r="L37" s="1"/>
  <c r="I37"/>
  <c r="N36"/>
  <c r="L36"/>
  <c r="J36"/>
  <c r="I36"/>
  <c r="J35"/>
  <c r="L35" s="1"/>
  <c r="I35"/>
  <c r="N34"/>
  <c r="L34"/>
  <c r="J34"/>
  <c r="I34"/>
  <c r="J33"/>
  <c r="N33" s="1"/>
  <c r="I33"/>
  <c r="L32"/>
  <c r="K32"/>
  <c r="J32"/>
  <c r="N32" s="1"/>
  <c r="I32"/>
  <c r="J31"/>
  <c r="N31" s="1"/>
  <c r="I31"/>
  <c r="L30"/>
  <c r="K30"/>
  <c r="J30"/>
  <c r="N30" s="1"/>
  <c r="I30"/>
  <c r="J29"/>
  <c r="N29" s="1"/>
  <c r="I29"/>
  <c r="J28"/>
  <c r="N28" s="1"/>
  <c r="I28"/>
  <c r="J27"/>
  <c r="N27" s="1"/>
  <c r="I27"/>
  <c r="J26"/>
  <c r="L26" s="1"/>
  <c r="I26"/>
  <c r="K25"/>
  <c r="J25"/>
  <c r="L25" s="1"/>
  <c r="I25"/>
  <c r="K24"/>
  <c r="J24"/>
  <c r="L24" s="1"/>
  <c r="I24"/>
  <c r="J23"/>
  <c r="L23" s="1"/>
  <c r="I23"/>
  <c r="J22"/>
  <c r="L22" s="1"/>
  <c r="I22"/>
  <c r="J21"/>
  <c r="L21" s="1"/>
  <c r="I21"/>
  <c r="N20"/>
  <c r="L20"/>
  <c r="J20"/>
  <c r="I20"/>
  <c r="J19"/>
  <c r="N19" s="1"/>
  <c r="I19"/>
  <c r="L18"/>
  <c r="K18"/>
  <c r="J18"/>
  <c r="N18" s="1"/>
  <c r="I18"/>
  <c r="J17"/>
  <c r="N17" s="1"/>
  <c r="I17"/>
  <c r="L16"/>
  <c r="K16"/>
  <c r="J16"/>
  <c r="N16" s="1"/>
  <c r="I16"/>
  <c r="J15"/>
  <c r="N15" s="1"/>
  <c r="I15"/>
  <c r="L212" i="6"/>
  <c r="K29" i="19" l="1"/>
  <c r="H29"/>
  <c r="L30" i="23"/>
  <c r="L31" i="19"/>
  <c r="N65"/>
  <c r="L75"/>
  <c r="L79"/>
  <c r="L93"/>
  <c r="L97"/>
  <c r="L101"/>
  <c r="N130"/>
  <c r="L139"/>
  <c r="L143"/>
  <c r="K144"/>
  <c r="L187"/>
  <c r="K188"/>
  <c r="N194"/>
  <c r="L196"/>
  <c r="K197"/>
  <c r="N201"/>
  <c r="L202"/>
  <c r="L206"/>
  <c r="K33"/>
  <c r="H33"/>
  <c r="L15"/>
  <c r="L17"/>
  <c r="L19"/>
  <c r="K22"/>
  <c r="K23"/>
  <c r="N26"/>
  <c r="L28"/>
  <c r="K31"/>
  <c r="N49"/>
  <c r="K51"/>
  <c r="L60"/>
  <c r="N63"/>
  <c r="L64"/>
  <c r="K65"/>
  <c r="N69"/>
  <c r="L74"/>
  <c r="K75"/>
  <c r="L78"/>
  <c r="K79"/>
  <c r="L92"/>
  <c r="K93"/>
  <c r="L96"/>
  <c r="K97"/>
  <c r="L100"/>
  <c r="K101"/>
  <c r="N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N135"/>
  <c r="N136"/>
  <c r="L138"/>
  <c r="K139"/>
  <c r="L142"/>
  <c r="K143"/>
  <c r="N160"/>
  <c r="N176"/>
  <c r="L186"/>
  <c r="K187"/>
  <c r="N190"/>
  <c r="L191"/>
  <c r="L192"/>
  <c r="L193"/>
  <c r="K196"/>
  <c r="L199"/>
  <c r="L200"/>
  <c r="K15"/>
  <c r="K17"/>
  <c r="K19"/>
  <c r="K28"/>
  <c r="L46"/>
  <c r="L47"/>
  <c r="K60"/>
  <c r="K68"/>
  <c r="K69"/>
  <c r="K74"/>
  <c r="K78"/>
  <c r="L82"/>
  <c r="L83"/>
  <c r="L84"/>
  <c r="L85"/>
  <c r="L86"/>
  <c r="L87"/>
  <c r="N88"/>
  <c r="N89"/>
  <c r="K92"/>
  <c r="K96"/>
  <c r="K100"/>
  <c r="L104"/>
  <c r="L105"/>
  <c r="L106"/>
  <c r="K138"/>
  <c r="K142"/>
  <c r="N146"/>
  <c r="L159"/>
  <c r="K186"/>
  <c r="K199"/>
  <c r="L204"/>
  <c r="K110"/>
  <c r="N107"/>
  <c r="N108"/>
  <c r="L110"/>
  <c r="N37"/>
  <c r="N38"/>
  <c r="N39"/>
  <c r="N40"/>
  <c r="N41"/>
  <c r="N42"/>
  <c r="N43"/>
  <c r="N56"/>
  <c r="L150"/>
  <c r="K150"/>
  <c r="N150"/>
  <c r="N21"/>
  <c r="N22"/>
  <c r="N23"/>
  <c r="N24"/>
  <c r="N25"/>
  <c r="L27"/>
  <c r="N35"/>
  <c r="K37"/>
  <c r="K38"/>
  <c r="K39"/>
  <c r="K40"/>
  <c r="K41"/>
  <c r="K42"/>
  <c r="K43"/>
  <c r="L44"/>
  <c r="N48"/>
  <c r="K50"/>
  <c r="L53"/>
  <c r="L55"/>
  <c r="L57"/>
  <c r="N72"/>
  <c r="L72"/>
  <c r="N109"/>
  <c r="L109"/>
  <c r="L132"/>
  <c r="K132"/>
  <c r="L133"/>
  <c r="K133"/>
  <c r="L134"/>
  <c r="N134"/>
  <c r="K134"/>
  <c r="N46"/>
  <c r="N47"/>
  <c r="N132"/>
  <c r="N133"/>
  <c r="L154"/>
  <c r="K154"/>
  <c r="N154"/>
  <c r="K48"/>
  <c r="N50"/>
  <c r="N55"/>
  <c r="L58"/>
  <c r="N66"/>
  <c r="N68"/>
  <c r="N70"/>
  <c r="N90"/>
  <c r="L90"/>
  <c r="N137"/>
  <c r="L137"/>
  <c r="L147"/>
  <c r="K147"/>
  <c r="L151"/>
  <c r="K151"/>
  <c r="L155"/>
  <c r="K155"/>
  <c r="L156"/>
  <c r="K156"/>
  <c r="L157"/>
  <c r="K157"/>
  <c r="L158"/>
  <c r="N158"/>
  <c r="N82"/>
  <c r="N83"/>
  <c r="N84"/>
  <c r="N85"/>
  <c r="N86"/>
  <c r="N87"/>
  <c r="N104"/>
  <c r="N105"/>
  <c r="N106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L148"/>
  <c r="K148"/>
  <c r="L152"/>
  <c r="K152"/>
  <c r="N155"/>
  <c r="N156"/>
  <c r="N157"/>
  <c r="L177"/>
  <c r="K177"/>
  <c r="L178"/>
  <c r="K178"/>
  <c r="L179"/>
  <c r="K179"/>
  <c r="L180"/>
  <c r="K180"/>
  <c r="L181"/>
  <c r="K181"/>
  <c r="L182"/>
  <c r="K182"/>
  <c r="L183"/>
  <c r="K183"/>
  <c r="L184"/>
  <c r="K184"/>
  <c r="L185"/>
  <c r="N185"/>
  <c r="N147"/>
  <c r="L149"/>
  <c r="K149"/>
  <c r="N151"/>
  <c r="L153"/>
  <c r="K153"/>
  <c r="N177"/>
  <c r="N178"/>
  <c r="N179"/>
  <c r="N180"/>
  <c r="N181"/>
  <c r="N182"/>
  <c r="N183"/>
  <c r="N184"/>
  <c r="L161"/>
  <c r="L162"/>
  <c r="L163"/>
  <c r="L164"/>
  <c r="L165"/>
  <c r="L166"/>
  <c r="L167"/>
  <c r="L168"/>
  <c r="L169"/>
  <c r="L170"/>
  <c r="L171"/>
  <c r="L172"/>
  <c r="L173"/>
  <c r="L174"/>
  <c r="L175"/>
  <c r="K191"/>
  <c r="K192"/>
  <c r="K193"/>
  <c r="K202"/>
  <c r="K203"/>
  <c r="K204"/>
  <c r="K205"/>
  <c r="K206"/>
  <c r="K207"/>
  <c r="N195"/>
  <c r="L207"/>
  <c r="N161"/>
  <c r="N162"/>
  <c r="N163"/>
  <c r="N164"/>
  <c r="N165"/>
  <c r="N166"/>
  <c r="N167"/>
  <c r="N168"/>
  <c r="N169"/>
  <c r="N170"/>
  <c r="N171"/>
  <c r="N172"/>
  <c r="N173"/>
  <c r="N174"/>
  <c r="N175"/>
  <c r="O22" i="18"/>
  <c r="O27"/>
  <c r="O30"/>
  <c r="O34"/>
  <c r="O38"/>
  <c r="O43"/>
  <c r="O53"/>
  <c r="O58"/>
  <c r="O62"/>
  <c r="O65"/>
  <c r="O69"/>
  <c r="O70"/>
  <c r="O89"/>
  <c r="O102"/>
  <c r="O106"/>
  <c r="O110"/>
  <c r="O129"/>
  <c r="O130"/>
  <c r="O134"/>
  <c r="O137"/>
  <c r="O141"/>
  <c r="O145"/>
  <c r="O146"/>
  <c r="O150"/>
  <c r="O153"/>
  <c r="O157"/>
  <c r="O158"/>
  <c r="O165"/>
  <c r="O185"/>
  <c r="O186"/>
  <c r="O189"/>
  <c r="O194"/>
  <c r="O197"/>
  <c r="O205"/>
  <c r="O36"/>
  <c r="O44"/>
  <c r="O48"/>
  <c r="O55"/>
  <c r="O59"/>
  <c r="O63"/>
  <c r="O79"/>
  <c r="O83"/>
  <c r="O87"/>
  <c r="O99"/>
  <c r="O127"/>
  <c r="O135"/>
  <c r="O139"/>
  <c r="O143"/>
  <c r="O155"/>
  <c r="O159"/>
  <c r="O171"/>
  <c r="O175"/>
  <c r="O191"/>
  <c r="N207"/>
  <c r="O204"/>
  <c r="O203"/>
  <c r="O200"/>
  <c r="O198"/>
  <c r="O193"/>
  <c r="O192"/>
  <c r="O188"/>
  <c r="O187"/>
  <c r="O184"/>
  <c r="O180"/>
  <c r="O177"/>
  <c r="O172"/>
  <c r="O168"/>
  <c r="O166"/>
  <c r="O156"/>
  <c r="O154"/>
  <c r="O148"/>
  <c r="O144"/>
  <c r="O140"/>
  <c r="O138"/>
  <c r="O136"/>
  <c r="O132"/>
  <c r="O128"/>
  <c r="O125"/>
  <c r="O124"/>
  <c r="O116"/>
  <c r="O112"/>
  <c r="O111"/>
  <c r="O108"/>
  <c r="O107"/>
  <c r="O100"/>
  <c r="O97"/>
  <c r="O96"/>
  <c r="O93"/>
  <c r="O88"/>
  <c r="O81"/>
  <c r="O80"/>
  <c r="O78"/>
  <c r="O76"/>
  <c r="O72"/>
  <c r="O68"/>
  <c r="O66"/>
  <c r="O60"/>
  <c r="O56"/>
  <c r="O52"/>
  <c r="O49"/>
  <c r="O45"/>
  <c r="O41"/>
  <c r="O40"/>
  <c r="O37"/>
  <c r="O33"/>
  <c r="O29"/>
  <c r="O26"/>
  <c r="O25"/>
  <c r="O21"/>
  <c r="O20"/>
  <c r="O18"/>
  <c r="N19" i="14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16"/>
  <c r="N17"/>
  <c r="N18"/>
  <c r="N15"/>
  <c r="H29" i="23" l="1"/>
  <c r="L29" s="1"/>
  <c r="L211" s="1"/>
  <c r="L29" i="19"/>
  <c r="H33" i="23"/>
  <c r="L33" s="1"/>
  <c r="L33" i="19"/>
  <c r="L211"/>
  <c r="O105" i="18"/>
  <c r="O117"/>
  <c r="O133"/>
  <c r="O61"/>
  <c r="O73"/>
  <c r="O149"/>
  <c r="O161"/>
  <c r="O181"/>
  <c r="O57"/>
  <c r="K211" i="19"/>
  <c r="K6" s="1"/>
  <c r="K7"/>
  <c r="O35" i="18"/>
  <c r="O39"/>
  <c r="O114"/>
  <c r="O142"/>
  <c r="O23"/>
  <c r="O19"/>
  <c r="O16"/>
  <c r="O24"/>
  <c r="O71"/>
  <c r="O119"/>
  <c r="O131"/>
  <c r="O147"/>
  <c r="O195"/>
  <c r="O199"/>
  <c r="O115"/>
  <c r="O151"/>
  <c r="O51"/>
  <c r="O206"/>
  <c r="O162"/>
  <c r="O47"/>
  <c r="O31"/>
  <c r="O75"/>
  <c r="O92"/>
  <c r="O15"/>
  <c r="O32"/>
  <c r="O67"/>
  <c r="O95"/>
  <c r="O98"/>
  <c r="O118"/>
  <c r="O17"/>
  <c r="O28"/>
  <c r="O42"/>
  <c r="O46"/>
  <c r="O50"/>
  <c r="O122"/>
  <c r="O86"/>
  <c r="O104"/>
  <c r="O82"/>
  <c r="O85"/>
  <c r="O91"/>
  <c r="O94"/>
  <c r="O101"/>
  <c r="O103"/>
  <c r="O109"/>
  <c r="O113"/>
  <c r="O121"/>
  <c r="O54"/>
  <c r="O64"/>
  <c r="O74"/>
  <c r="O77"/>
  <c r="O84"/>
  <c r="O90"/>
  <c r="O120"/>
  <c r="O164"/>
  <c r="O167"/>
  <c r="O160"/>
  <c r="O163"/>
  <c r="O170"/>
  <c r="O174"/>
  <c r="O176"/>
  <c r="O179"/>
  <c r="O183"/>
  <c r="O196"/>
  <c r="O202"/>
  <c r="O123"/>
  <c r="O126"/>
  <c r="O152"/>
  <c r="O169"/>
  <c r="O173"/>
  <c r="O178"/>
  <c r="O182"/>
  <c r="O190"/>
  <c r="O201"/>
  <c r="M208" i="16"/>
  <c r="L208"/>
  <c r="J207"/>
  <c r="K207" s="1"/>
  <c r="J206"/>
  <c r="K206" s="1"/>
  <c r="K205"/>
  <c r="K204"/>
  <c r="K203"/>
  <c r="J203"/>
  <c r="K202"/>
  <c r="J202"/>
  <c r="K199"/>
  <c r="K198"/>
  <c r="K197"/>
  <c r="J197"/>
  <c r="K196"/>
  <c r="K193"/>
  <c r="K192"/>
  <c r="J191"/>
  <c r="K191" s="1"/>
  <c r="K189"/>
  <c r="K188"/>
  <c r="K187"/>
  <c r="K186"/>
  <c r="J184"/>
  <c r="K184" s="1"/>
  <c r="J183"/>
  <c r="K183" s="1"/>
  <c r="K182"/>
  <c r="J182"/>
  <c r="K181"/>
  <c r="J181"/>
  <c r="J180"/>
  <c r="K180" s="1"/>
  <c r="J179"/>
  <c r="K179" s="1"/>
  <c r="K178"/>
  <c r="K177"/>
  <c r="J177"/>
  <c r="K175"/>
  <c r="J175"/>
  <c r="K174"/>
  <c r="J174"/>
  <c r="J173"/>
  <c r="K173" s="1"/>
  <c r="J172"/>
  <c r="K172" s="1"/>
  <c r="K171"/>
  <c r="J171"/>
  <c r="K170"/>
  <c r="J170"/>
  <c r="J169"/>
  <c r="K169" s="1"/>
  <c r="J168"/>
  <c r="K168" s="1"/>
  <c r="K167"/>
  <c r="K166"/>
  <c r="J166"/>
  <c r="K165"/>
  <c r="J165"/>
  <c r="J164"/>
  <c r="K164" s="1"/>
  <c r="J163"/>
  <c r="K163" s="1"/>
  <c r="K162"/>
  <c r="J162"/>
  <c r="K161"/>
  <c r="J161"/>
  <c r="K157"/>
  <c r="K156"/>
  <c r="K155"/>
  <c r="K154"/>
  <c r="J153"/>
  <c r="K153" s="1"/>
  <c r="K152"/>
  <c r="J152"/>
  <c r="K151"/>
  <c r="K150"/>
  <c r="K149"/>
  <c r="K148"/>
  <c r="K147"/>
  <c r="K144"/>
  <c r="K143"/>
  <c r="K142"/>
  <c r="K141"/>
  <c r="K140"/>
  <c r="K139"/>
  <c r="K138"/>
  <c r="K135"/>
  <c r="K134"/>
  <c r="K133"/>
  <c r="K132"/>
  <c r="K129"/>
  <c r="K128"/>
  <c r="J127"/>
  <c r="K127" s="1"/>
  <c r="K126"/>
  <c r="K125"/>
  <c r="J125"/>
  <c r="K124"/>
  <c r="J124"/>
  <c r="J123"/>
  <c r="K123" s="1"/>
  <c r="J122"/>
  <c r="K122" s="1"/>
  <c r="K121"/>
  <c r="J121"/>
  <c r="K120"/>
  <c r="J120"/>
  <c r="J119"/>
  <c r="K119" s="1"/>
  <c r="K118"/>
  <c r="K117"/>
  <c r="K116"/>
  <c r="K115"/>
  <c r="K114"/>
  <c r="J114"/>
  <c r="K113"/>
  <c r="K112"/>
  <c r="K110"/>
  <c r="K106"/>
  <c r="J106"/>
  <c r="J105"/>
  <c r="K105" s="1"/>
  <c r="K104"/>
  <c r="J104"/>
  <c r="J102"/>
  <c r="K102" s="1"/>
  <c r="K101"/>
  <c r="J101"/>
  <c r="K100"/>
  <c r="J100"/>
  <c r="J99"/>
  <c r="K99" s="1"/>
  <c r="K98"/>
  <c r="K97"/>
  <c r="J97"/>
  <c r="K96"/>
  <c r="J96"/>
  <c r="K95"/>
  <c r="J95"/>
  <c r="K94"/>
  <c r="J93"/>
  <c r="K93" s="1"/>
  <c r="K92"/>
  <c r="J92"/>
  <c r="K91"/>
  <c r="J91"/>
  <c r="J87"/>
  <c r="K87" s="1"/>
  <c r="K86"/>
  <c r="J86"/>
  <c r="K85"/>
  <c r="J85"/>
  <c r="K84"/>
  <c r="K83"/>
  <c r="J83"/>
  <c r="K82"/>
  <c r="K80"/>
  <c r="J80"/>
  <c r="K79"/>
  <c r="J78"/>
  <c r="K78" s="1"/>
  <c r="K77"/>
  <c r="K76"/>
  <c r="J76"/>
  <c r="K75"/>
  <c r="J75"/>
  <c r="K74"/>
  <c r="J74"/>
  <c r="K73"/>
  <c r="K71"/>
  <c r="K70"/>
  <c r="J70"/>
  <c r="J69"/>
  <c r="K69" s="1"/>
  <c r="K68"/>
  <c r="J68"/>
  <c r="K67"/>
  <c r="K66"/>
  <c r="K65"/>
  <c r="J65"/>
  <c r="K61"/>
  <c r="K60"/>
  <c r="J59"/>
  <c r="K59" s="1"/>
  <c r="K55"/>
  <c r="J55"/>
  <c r="J51"/>
  <c r="K51" s="1"/>
  <c r="K50"/>
  <c r="J50"/>
  <c r="K49"/>
  <c r="J49"/>
  <c r="K48"/>
  <c r="J48"/>
  <c r="K47"/>
  <c r="J47"/>
  <c r="K46"/>
  <c r="J46"/>
  <c r="K43"/>
  <c r="J43"/>
  <c r="K42"/>
  <c r="J42"/>
  <c r="K41"/>
  <c r="J41"/>
  <c r="J40"/>
  <c r="K40" s="1"/>
  <c r="K39"/>
  <c r="K38"/>
  <c r="J38"/>
  <c r="K37"/>
  <c r="J37"/>
  <c r="K33"/>
  <c r="J32"/>
  <c r="K32" s="1"/>
  <c r="K31"/>
  <c r="J31"/>
  <c r="K30"/>
  <c r="K29"/>
  <c r="K28"/>
  <c r="J28"/>
  <c r="K25"/>
  <c r="J25"/>
  <c r="K24"/>
  <c r="K23"/>
  <c r="J23"/>
  <c r="K22"/>
  <c r="J22"/>
  <c r="K19"/>
  <c r="J19"/>
  <c r="J18"/>
  <c r="K17"/>
  <c r="J17"/>
  <c r="K16"/>
  <c r="J16"/>
  <c r="K15"/>
  <c r="K7" i="23" l="1"/>
  <c r="K18" i="16"/>
  <c r="K211" s="1"/>
  <c r="K6" l="1"/>
  <c r="K9" s="1"/>
  <c r="O213"/>
  <c r="M208" i="14"/>
  <c r="L208"/>
  <c r="J207"/>
  <c r="K207" s="1"/>
  <c r="J206"/>
  <c r="K206" s="1"/>
  <c r="K205"/>
  <c r="K204"/>
  <c r="K203"/>
  <c r="J203"/>
  <c r="K202"/>
  <c r="J202"/>
  <c r="K199"/>
  <c r="K198"/>
  <c r="K197"/>
  <c r="J197"/>
  <c r="K196"/>
  <c r="K193"/>
  <c r="K192"/>
  <c r="J191"/>
  <c r="K191" s="1"/>
  <c r="K189"/>
  <c r="K188"/>
  <c r="K187"/>
  <c r="K186"/>
  <c r="J184"/>
  <c r="K184" s="1"/>
  <c r="J183"/>
  <c r="K183" s="1"/>
  <c r="K182"/>
  <c r="J182"/>
  <c r="K181"/>
  <c r="J181"/>
  <c r="J180"/>
  <c r="K180" s="1"/>
  <c r="J179"/>
  <c r="K179" s="1"/>
  <c r="K178"/>
  <c r="K177"/>
  <c r="J177"/>
  <c r="K175"/>
  <c r="J175"/>
  <c r="K174"/>
  <c r="J174"/>
  <c r="J173"/>
  <c r="K173" s="1"/>
  <c r="J172"/>
  <c r="K172" s="1"/>
  <c r="K171"/>
  <c r="J171"/>
  <c r="K170"/>
  <c r="J170"/>
  <c r="J169"/>
  <c r="K169" s="1"/>
  <c r="J168"/>
  <c r="K168" s="1"/>
  <c r="K167"/>
  <c r="K166"/>
  <c r="J166"/>
  <c r="K165"/>
  <c r="J165"/>
  <c r="J164"/>
  <c r="K164" s="1"/>
  <c r="J163"/>
  <c r="K163" s="1"/>
  <c r="K162"/>
  <c r="J162"/>
  <c r="K161"/>
  <c r="J161"/>
  <c r="K157"/>
  <c r="K156"/>
  <c r="K155"/>
  <c r="K154"/>
  <c r="J153"/>
  <c r="K153" s="1"/>
  <c r="K152"/>
  <c r="J152"/>
  <c r="K151"/>
  <c r="K150"/>
  <c r="K149"/>
  <c r="K148"/>
  <c r="K147"/>
  <c r="K144"/>
  <c r="K143"/>
  <c r="K142"/>
  <c r="K141"/>
  <c r="K140"/>
  <c r="K139"/>
  <c r="K138"/>
  <c r="K135"/>
  <c r="K134"/>
  <c r="K133"/>
  <c r="K132"/>
  <c r="K129"/>
  <c r="K128"/>
  <c r="J127"/>
  <c r="K127" s="1"/>
  <c r="K126"/>
  <c r="K125"/>
  <c r="J125"/>
  <c r="K124"/>
  <c r="J124"/>
  <c r="J123"/>
  <c r="K123" s="1"/>
  <c r="J122"/>
  <c r="K122" s="1"/>
  <c r="K121"/>
  <c r="J121"/>
  <c r="K120"/>
  <c r="J120"/>
  <c r="J119"/>
  <c r="K119" s="1"/>
  <c r="K118"/>
  <c r="K117"/>
  <c r="K116"/>
  <c r="K115"/>
  <c r="J114"/>
  <c r="K114" s="1"/>
  <c r="K113"/>
  <c r="K112"/>
  <c r="K110"/>
  <c r="K106"/>
  <c r="J106"/>
  <c r="J105"/>
  <c r="K105" s="1"/>
  <c r="J104"/>
  <c r="K104" s="1"/>
  <c r="J102"/>
  <c r="K102" s="1"/>
  <c r="J101"/>
  <c r="K100"/>
  <c r="J100"/>
  <c r="J99"/>
  <c r="K99" s="1"/>
  <c r="K98"/>
  <c r="J97"/>
  <c r="K97" s="1"/>
  <c r="J96"/>
  <c r="K95"/>
  <c r="J95"/>
  <c r="K94"/>
  <c r="J93"/>
  <c r="K93" s="1"/>
  <c r="K92"/>
  <c r="J92"/>
  <c r="K91"/>
  <c r="J91"/>
  <c r="K87"/>
  <c r="J87"/>
  <c r="J86"/>
  <c r="K86" s="1"/>
  <c r="K85"/>
  <c r="J85"/>
  <c r="K84"/>
  <c r="K83"/>
  <c r="J83"/>
  <c r="K82"/>
  <c r="K80"/>
  <c r="J80"/>
  <c r="K79"/>
  <c r="K78"/>
  <c r="J78"/>
  <c r="K77"/>
  <c r="J76"/>
  <c r="K76" s="1"/>
  <c r="K75"/>
  <c r="J75"/>
  <c r="K74"/>
  <c r="J74"/>
  <c r="K73"/>
  <c r="K71"/>
  <c r="K70"/>
  <c r="J70"/>
  <c r="J69"/>
  <c r="K69" s="1"/>
  <c r="K68"/>
  <c r="J68"/>
  <c r="K67"/>
  <c r="K66"/>
  <c r="J65"/>
  <c r="K65" s="1"/>
  <c r="K61"/>
  <c r="K60"/>
  <c r="J59"/>
  <c r="J55"/>
  <c r="K55" s="1"/>
  <c r="J51"/>
  <c r="K50"/>
  <c r="J50"/>
  <c r="J49"/>
  <c r="K49" s="1"/>
  <c r="K48"/>
  <c r="J48"/>
  <c r="J47"/>
  <c r="J46"/>
  <c r="K46" s="1"/>
  <c r="K43"/>
  <c r="J43"/>
  <c r="J42"/>
  <c r="K42" s="1"/>
  <c r="K41"/>
  <c r="J41"/>
  <c r="J40"/>
  <c r="K39"/>
  <c r="K38"/>
  <c r="J38"/>
  <c r="J37"/>
  <c r="K37" s="1"/>
  <c r="K33"/>
  <c r="J32"/>
  <c r="K31"/>
  <c r="J31"/>
  <c r="K30"/>
  <c r="K29"/>
  <c r="J28"/>
  <c r="K28" s="1"/>
  <c r="K25"/>
  <c r="J25"/>
  <c r="K24"/>
  <c r="J23"/>
  <c r="K23" s="1"/>
  <c r="K22"/>
  <c r="J22"/>
  <c r="J19"/>
  <c r="K19" s="1"/>
  <c r="K18"/>
  <c r="J18"/>
  <c r="J17"/>
  <c r="K16"/>
  <c r="J16"/>
  <c r="K15"/>
  <c r="K17" l="1"/>
  <c r="K32"/>
  <c r="K40"/>
  <c r="K51"/>
  <c r="K59"/>
  <c r="K96"/>
  <c r="K101"/>
  <c r="G75" i="13"/>
  <c r="H20" l="1"/>
  <c r="H20" i="14" s="1"/>
  <c r="H21" i="13"/>
  <c r="H21" i="14" s="1"/>
  <c r="H34" i="13"/>
  <c r="H34" i="14" s="1"/>
  <c r="H35" i="13"/>
  <c r="H35" i="14" s="1"/>
  <c r="H36" i="13"/>
  <c r="H36" i="14" s="1"/>
  <c r="H44" i="13"/>
  <c r="H44" i="14" s="1"/>
  <c r="H45" i="13"/>
  <c r="H45" i="14" s="1"/>
  <c r="H52" i="13"/>
  <c r="H52" i="14" s="1"/>
  <c r="H53" i="13"/>
  <c r="H53" i="14" s="1"/>
  <c r="H54" i="13"/>
  <c r="H54" i="14" s="1"/>
  <c r="H56" i="13"/>
  <c r="H56" i="14" s="1"/>
  <c r="H57" i="13"/>
  <c r="H57" i="14" s="1"/>
  <c r="H58" i="13"/>
  <c r="H58" i="14" s="1"/>
  <c r="H62" i="13"/>
  <c r="H62" i="14" s="1"/>
  <c r="H63" i="13"/>
  <c r="H63" i="14" s="1"/>
  <c r="H64" i="13"/>
  <c r="H64" i="14" s="1"/>
  <c r="H72" i="13"/>
  <c r="H72" i="14" s="1"/>
  <c r="H81" i="13"/>
  <c r="H81" i="14" s="1"/>
  <c r="H88" i="13"/>
  <c r="H88" i="14" s="1"/>
  <c r="H89" i="13"/>
  <c r="H89" i="14" s="1"/>
  <c r="H90" i="13"/>
  <c r="H90" i="14" s="1"/>
  <c r="H107" i="13"/>
  <c r="H107" i="14" s="1"/>
  <c r="H108" i="13"/>
  <c r="H108" i="14" s="1"/>
  <c r="H109" i="13"/>
  <c r="H109" i="14" s="1"/>
  <c r="H130" i="13"/>
  <c r="H130" i="14" s="1"/>
  <c r="H131" i="13"/>
  <c r="H131" i="14" s="1"/>
  <c r="H136" i="13"/>
  <c r="H136" i="14" s="1"/>
  <c r="H137" i="13"/>
  <c r="H137" i="14" s="1"/>
  <c r="H145" i="13"/>
  <c r="H145" i="14" s="1"/>
  <c r="H146" i="13"/>
  <c r="H146" i="14" s="1"/>
  <c r="H158" i="13"/>
  <c r="H158" i="14" s="1"/>
  <c r="H159" i="13"/>
  <c r="H159" i="14" s="1"/>
  <c r="H160" i="13"/>
  <c r="H160" i="14" s="1"/>
  <c r="H176" i="13"/>
  <c r="H176" i="14" s="1"/>
  <c r="H185" i="13"/>
  <c r="H190"/>
  <c r="H194"/>
  <c r="H194" i="14" s="1"/>
  <c r="H195" i="13"/>
  <c r="H195" i="14" s="1"/>
  <c r="H200" i="13"/>
  <c r="H201"/>
  <c r="M208"/>
  <c r="L208"/>
  <c r="J207"/>
  <c r="K207" s="1"/>
  <c r="J206"/>
  <c r="K206" s="1"/>
  <c r="K205"/>
  <c r="K204"/>
  <c r="J203"/>
  <c r="K203" s="1"/>
  <c r="J202"/>
  <c r="K202" s="1"/>
  <c r="L201"/>
  <c r="L200"/>
  <c r="K199"/>
  <c r="K198"/>
  <c r="K197"/>
  <c r="J197"/>
  <c r="K196"/>
  <c r="M194"/>
  <c r="L194"/>
  <c r="K193"/>
  <c r="K192"/>
  <c r="K191"/>
  <c r="J191"/>
  <c r="L190"/>
  <c r="K189"/>
  <c r="K188"/>
  <c r="K187"/>
  <c r="K186"/>
  <c r="M185"/>
  <c r="J184"/>
  <c r="K184" s="1"/>
  <c r="J183"/>
  <c r="K183" s="1"/>
  <c r="J182"/>
  <c r="K182" s="1"/>
  <c r="K181"/>
  <c r="J181"/>
  <c r="J180"/>
  <c r="K180" s="1"/>
  <c r="J179"/>
  <c r="K179" s="1"/>
  <c r="K178"/>
  <c r="K177"/>
  <c r="J177"/>
  <c r="J175"/>
  <c r="K175" s="1"/>
  <c r="J174"/>
  <c r="K174" s="1"/>
  <c r="K173"/>
  <c r="J173"/>
  <c r="J172"/>
  <c r="K172" s="1"/>
  <c r="J171"/>
  <c r="K171" s="1"/>
  <c r="J170"/>
  <c r="K170" s="1"/>
  <c r="K169"/>
  <c r="J169"/>
  <c r="J168"/>
  <c r="K168" s="1"/>
  <c r="K167"/>
  <c r="J166"/>
  <c r="K166" s="1"/>
  <c r="J165"/>
  <c r="K165" s="1"/>
  <c r="K164"/>
  <c r="J164"/>
  <c r="J163"/>
  <c r="K163" s="1"/>
  <c r="J162"/>
  <c r="K162" s="1"/>
  <c r="J161"/>
  <c r="K161" s="1"/>
  <c r="M160"/>
  <c r="L160"/>
  <c r="M159"/>
  <c r="L159"/>
  <c r="M158"/>
  <c r="L158"/>
  <c r="K157"/>
  <c r="K156"/>
  <c r="K155"/>
  <c r="K154"/>
  <c r="K153"/>
  <c r="J153"/>
  <c r="K152"/>
  <c r="J152"/>
  <c r="K151"/>
  <c r="K150"/>
  <c r="K149"/>
  <c r="K148"/>
  <c r="K147"/>
  <c r="M145"/>
  <c r="L145"/>
  <c r="K144"/>
  <c r="K143"/>
  <c r="K142"/>
  <c r="K141"/>
  <c r="K140"/>
  <c r="K139"/>
  <c r="K138"/>
  <c r="M137"/>
  <c r="L137"/>
  <c r="M136"/>
  <c r="L136"/>
  <c r="K135"/>
  <c r="K134"/>
  <c r="K133"/>
  <c r="K132"/>
  <c r="M131"/>
  <c r="M130"/>
  <c r="L130"/>
  <c r="K129"/>
  <c r="K128"/>
  <c r="J127"/>
  <c r="K127" s="1"/>
  <c r="K126"/>
  <c r="J125"/>
  <c r="K125" s="1"/>
  <c r="K124"/>
  <c r="J124"/>
  <c r="K123"/>
  <c r="J123"/>
  <c r="J122"/>
  <c r="K122" s="1"/>
  <c r="J121"/>
  <c r="K121" s="1"/>
  <c r="K120"/>
  <c r="J120"/>
  <c r="K119"/>
  <c r="J119"/>
  <c r="K118"/>
  <c r="K117"/>
  <c r="K116"/>
  <c r="K115"/>
  <c r="K114"/>
  <c r="J114"/>
  <c r="K113"/>
  <c r="K112"/>
  <c r="J110"/>
  <c r="K110" s="1"/>
  <c r="M109"/>
  <c r="L109"/>
  <c r="M108"/>
  <c r="L108"/>
  <c r="M107"/>
  <c r="J106"/>
  <c r="K106" s="1"/>
  <c r="J105"/>
  <c r="K105" s="1"/>
  <c r="J104"/>
  <c r="K104" s="1"/>
  <c r="J102"/>
  <c r="K102" s="1"/>
  <c r="K101"/>
  <c r="J101"/>
  <c r="K100"/>
  <c r="J100"/>
  <c r="K99"/>
  <c r="J99"/>
  <c r="K98"/>
  <c r="J97"/>
  <c r="K97" s="1"/>
  <c r="K96"/>
  <c r="J96"/>
  <c r="J95"/>
  <c r="K95" s="1"/>
  <c r="K94"/>
  <c r="J93"/>
  <c r="K93" s="1"/>
  <c r="J92"/>
  <c r="K92" s="1"/>
  <c r="K91"/>
  <c r="J91"/>
  <c r="M90"/>
  <c r="L90"/>
  <c r="M89"/>
  <c r="L89"/>
  <c r="M88"/>
  <c r="L88"/>
  <c r="J87"/>
  <c r="K87" s="1"/>
  <c r="J86"/>
  <c r="K86" s="1"/>
  <c r="J85"/>
  <c r="K85" s="1"/>
  <c r="K84"/>
  <c r="K83"/>
  <c r="J83"/>
  <c r="K82"/>
  <c r="L81"/>
  <c r="K80"/>
  <c r="J80"/>
  <c r="K79"/>
  <c r="J78"/>
  <c r="K78" s="1"/>
  <c r="K77"/>
  <c r="J76"/>
  <c r="K76" s="1"/>
  <c r="K75"/>
  <c r="J75"/>
  <c r="K74"/>
  <c r="J74"/>
  <c r="K73"/>
  <c r="M72"/>
  <c r="L72"/>
  <c r="K71"/>
  <c r="J70"/>
  <c r="K70" s="1"/>
  <c r="J69"/>
  <c r="K69" s="1"/>
  <c r="J68"/>
  <c r="K68" s="1"/>
  <c r="K67"/>
  <c r="K66"/>
  <c r="J65"/>
  <c r="K65" s="1"/>
  <c r="M64"/>
  <c r="L64"/>
  <c r="M63"/>
  <c r="L63"/>
  <c r="K61"/>
  <c r="K60"/>
  <c r="J59"/>
  <c r="K59" s="1"/>
  <c r="M58"/>
  <c r="L58"/>
  <c r="M57"/>
  <c r="L57"/>
  <c r="M56"/>
  <c r="L56"/>
  <c r="J55"/>
  <c r="K55" s="1"/>
  <c r="M53"/>
  <c r="L53"/>
  <c r="M52"/>
  <c r="L52"/>
  <c r="J51"/>
  <c r="J50"/>
  <c r="K50" s="1"/>
  <c r="J49"/>
  <c r="K49" s="1"/>
  <c r="J48"/>
  <c r="K48" s="1"/>
  <c r="K47"/>
  <c r="J47"/>
  <c r="K46"/>
  <c r="J46"/>
  <c r="M45"/>
  <c r="L45"/>
  <c r="J43"/>
  <c r="K43" s="1"/>
  <c r="J42"/>
  <c r="K42" s="1"/>
  <c r="J41"/>
  <c r="K40"/>
  <c r="J40"/>
  <c r="K39"/>
  <c r="J38"/>
  <c r="K38" s="1"/>
  <c r="J37"/>
  <c r="K37" s="1"/>
  <c r="M36"/>
  <c r="L36"/>
  <c r="M35"/>
  <c r="L35"/>
  <c r="M34"/>
  <c r="L34"/>
  <c r="K33"/>
  <c r="J32"/>
  <c r="K32" s="1"/>
  <c r="J31"/>
  <c r="K31" s="1"/>
  <c r="K30"/>
  <c r="K29"/>
  <c r="J28"/>
  <c r="J25"/>
  <c r="K25" s="1"/>
  <c r="K24"/>
  <c r="K23"/>
  <c r="J23"/>
  <c r="J22"/>
  <c r="K22" s="1"/>
  <c r="M21"/>
  <c r="M20"/>
  <c r="L20"/>
  <c r="J19"/>
  <c r="K19" s="1"/>
  <c r="J18"/>
  <c r="K18" s="1"/>
  <c r="J17"/>
  <c r="J16"/>
  <c r="K16" s="1"/>
  <c r="K15"/>
  <c r="M20" i="12"/>
  <c r="M21"/>
  <c r="M34"/>
  <c r="M35"/>
  <c r="M36"/>
  <c r="M44"/>
  <c r="M45"/>
  <c r="M52"/>
  <c r="M53"/>
  <c r="M54"/>
  <c r="M56"/>
  <c r="M57"/>
  <c r="M58"/>
  <c r="M62"/>
  <c r="M63"/>
  <c r="M64"/>
  <c r="M72"/>
  <c r="M81"/>
  <c r="M88"/>
  <c r="M89"/>
  <c r="M90"/>
  <c r="M107"/>
  <c r="M108"/>
  <c r="M109"/>
  <c r="M130"/>
  <c r="M131"/>
  <c r="M136"/>
  <c r="M137"/>
  <c r="M145"/>
  <c r="M146"/>
  <c r="M158"/>
  <c r="M159"/>
  <c r="M160"/>
  <c r="M176"/>
  <c r="M185"/>
  <c r="M190"/>
  <c r="M194"/>
  <c r="M195"/>
  <c r="M200"/>
  <c r="M201"/>
  <c r="M208"/>
  <c r="H176" i="16" l="1"/>
  <c r="L176" i="14"/>
  <c r="M176"/>
  <c r="H81" i="16"/>
  <c r="L81" i="14"/>
  <c r="M81"/>
  <c r="H54" i="16"/>
  <c r="L54" i="14"/>
  <c r="M54"/>
  <c r="M200" i="13"/>
  <c r="H200" i="14"/>
  <c r="L185" i="13"/>
  <c r="H185" i="14"/>
  <c r="H158" i="16"/>
  <c r="M158" i="14"/>
  <c r="L158"/>
  <c r="H136" i="16"/>
  <c r="M136" i="14"/>
  <c r="L136"/>
  <c r="H108" i="16"/>
  <c r="M108" i="14"/>
  <c r="H88" i="16"/>
  <c r="M88" i="14"/>
  <c r="L88"/>
  <c r="L63"/>
  <c r="H63" i="16"/>
  <c r="M63" i="14"/>
  <c r="H56" i="16"/>
  <c r="M56" i="14"/>
  <c r="L56"/>
  <c r="H45" i="16"/>
  <c r="L45" i="14"/>
  <c r="M45"/>
  <c r="H34" i="16"/>
  <c r="M34" i="14"/>
  <c r="L34"/>
  <c r="L21" i="13"/>
  <c r="M44"/>
  <c r="M54"/>
  <c r="M62"/>
  <c r="L107"/>
  <c r="L131"/>
  <c r="M146"/>
  <c r="H146" i="16"/>
  <c r="L146" i="14"/>
  <c r="M146"/>
  <c r="M107"/>
  <c r="H107" i="16"/>
  <c r="H62"/>
  <c r="M62" i="14"/>
  <c r="L62"/>
  <c r="H21" i="16"/>
  <c r="L21" i="14"/>
  <c r="M21"/>
  <c r="M201" i="13"/>
  <c r="H201" i="14"/>
  <c r="M190" i="13"/>
  <c r="H190" i="14"/>
  <c r="M159"/>
  <c r="H159" i="16"/>
  <c r="L159" i="14"/>
  <c r="H137" i="16"/>
  <c r="M137" i="14"/>
  <c r="L137"/>
  <c r="H109" i="16"/>
  <c r="M109" i="14"/>
  <c r="H89" i="16"/>
  <c r="M89" i="14"/>
  <c r="L89"/>
  <c r="H64" i="16"/>
  <c r="L64" i="14"/>
  <c r="M64"/>
  <c r="H57" i="16"/>
  <c r="L57" i="14"/>
  <c r="M57"/>
  <c r="H52" i="16"/>
  <c r="M52" i="14"/>
  <c r="L52"/>
  <c r="L35"/>
  <c r="H35" i="16"/>
  <c r="M35" i="14"/>
  <c r="L44" i="13"/>
  <c r="L54"/>
  <c r="L62"/>
  <c r="L146"/>
  <c r="M176"/>
  <c r="M195"/>
  <c r="L195" i="14"/>
  <c r="H195" i="16"/>
  <c r="M195" i="14"/>
  <c r="M131"/>
  <c r="H131" i="16"/>
  <c r="L131" i="14"/>
  <c r="H44" i="16"/>
  <c r="M44" i="14"/>
  <c r="L44"/>
  <c r="H194" i="16"/>
  <c r="L194" i="14"/>
  <c r="M194"/>
  <c r="H160" i="16"/>
  <c r="M160" i="14"/>
  <c r="L160"/>
  <c r="H145" i="16"/>
  <c r="L145" i="14"/>
  <c r="M145"/>
  <c r="H130" i="16"/>
  <c r="L130" i="14"/>
  <c r="M130"/>
  <c r="H90" i="16"/>
  <c r="L90" i="14"/>
  <c r="M90"/>
  <c r="H72" i="16"/>
  <c r="L72" i="14"/>
  <c r="M72"/>
  <c r="H58" i="16"/>
  <c r="M58" i="14"/>
  <c r="L58"/>
  <c r="H53" i="16"/>
  <c r="M53" i="14"/>
  <c r="L53"/>
  <c r="H36" i="16"/>
  <c r="M36" i="14"/>
  <c r="L36"/>
  <c r="H20" i="16"/>
  <c r="M20" i="14"/>
  <c r="L20"/>
  <c r="M81" i="13"/>
  <c r="L176"/>
  <c r="L195"/>
  <c r="K28"/>
  <c r="K17"/>
  <c r="K41"/>
  <c r="K51"/>
  <c r="H36" i="22" l="1"/>
  <c r="M36" i="16"/>
  <c r="O36" s="1"/>
  <c r="L36"/>
  <c r="F160" i="23"/>
  <c r="M160" s="1"/>
  <c r="O160" s="1"/>
  <c r="F160" i="19"/>
  <c r="M160" s="1"/>
  <c r="O160" s="1"/>
  <c r="F159" i="18"/>
  <c r="O160" i="14"/>
  <c r="M195" i="16"/>
  <c r="O195" s="1"/>
  <c r="H195" i="22"/>
  <c r="L195" i="16"/>
  <c r="F52" i="23"/>
  <c r="M52" s="1"/>
  <c r="O52" s="1"/>
  <c r="F52" i="19"/>
  <c r="M52" s="1"/>
  <c r="O52" s="1"/>
  <c r="O52" i="14"/>
  <c r="H109" i="22"/>
  <c r="M109" i="16"/>
  <c r="O109" s="1"/>
  <c r="F45" i="23"/>
  <c r="M45" s="1"/>
  <c r="O45" s="1"/>
  <c r="F45" i="19"/>
  <c r="M45" s="1"/>
  <c r="O45" s="1"/>
  <c r="F45" i="18"/>
  <c r="O45" i="14"/>
  <c r="F108" i="23"/>
  <c r="M108" s="1"/>
  <c r="O108" s="1"/>
  <c r="F108" i="19"/>
  <c r="M108" s="1"/>
  <c r="O108" s="1"/>
  <c r="F107" i="18"/>
  <c r="O108" i="14"/>
  <c r="H136" i="22"/>
  <c r="L136" i="16"/>
  <c r="M136"/>
  <c r="O136" s="1"/>
  <c r="H185"/>
  <c r="M185" i="14"/>
  <c r="L185"/>
  <c r="F36" i="23"/>
  <c r="M36" s="1"/>
  <c r="O36" s="1"/>
  <c r="F36" i="19"/>
  <c r="M36" s="1"/>
  <c r="O36" s="1"/>
  <c r="F36" i="18"/>
  <c r="O36" i="14"/>
  <c r="H53" i="22"/>
  <c r="M53" i="16"/>
  <c r="O53" s="1"/>
  <c r="L53"/>
  <c r="F72" i="23"/>
  <c r="M72" s="1"/>
  <c r="O72" s="1"/>
  <c r="F72" i="19"/>
  <c r="M72" s="1"/>
  <c r="O72" s="1"/>
  <c r="F71" i="18"/>
  <c r="O72" i="14"/>
  <c r="H130" i="22"/>
  <c r="M130" i="16"/>
  <c r="O130" s="1"/>
  <c r="L130"/>
  <c r="H44" i="22"/>
  <c r="L44" i="16"/>
  <c r="M44"/>
  <c r="O44" s="1"/>
  <c r="F195" i="23"/>
  <c r="M195" s="1"/>
  <c r="O195" s="1"/>
  <c r="F195" i="19"/>
  <c r="M195" s="1"/>
  <c r="O195" s="1"/>
  <c r="O195" i="14"/>
  <c r="F194" i="18"/>
  <c r="H64" i="22"/>
  <c r="L64" i="16"/>
  <c r="M64"/>
  <c r="O64" s="1"/>
  <c r="F109" i="23"/>
  <c r="M109" s="1"/>
  <c r="O109" s="1"/>
  <c r="F109" i="19"/>
  <c r="M109" s="1"/>
  <c r="O109" s="1"/>
  <c r="F108" i="18"/>
  <c r="O109" i="14"/>
  <c r="H137" i="22"/>
  <c r="M137" i="16"/>
  <c r="O137" s="1"/>
  <c r="L137"/>
  <c r="H190"/>
  <c r="M190" i="14"/>
  <c r="L190"/>
  <c r="F21" i="23"/>
  <c r="M21" s="1"/>
  <c r="O21" s="1"/>
  <c r="F21" i="19"/>
  <c r="M21" s="1"/>
  <c r="O21" s="1"/>
  <c r="F21" i="18"/>
  <c r="O21" i="14"/>
  <c r="F62" i="23"/>
  <c r="M62" s="1"/>
  <c r="O62" s="1"/>
  <c r="F62" i="19"/>
  <c r="M62" s="1"/>
  <c r="O62" s="1"/>
  <c r="O62" i="14"/>
  <c r="F61" i="18"/>
  <c r="F146" i="23"/>
  <c r="M146" s="1"/>
  <c r="O146" s="1"/>
  <c r="F146" i="19"/>
  <c r="M146" s="1"/>
  <c r="O146" s="1"/>
  <c r="F145" i="18"/>
  <c r="O146" i="14"/>
  <c r="M34" i="16"/>
  <c r="O34" s="1"/>
  <c r="H34" i="22"/>
  <c r="L34" i="16"/>
  <c r="H63" i="22"/>
  <c r="L63" i="16"/>
  <c r="M63"/>
  <c r="O63" s="1"/>
  <c r="H88" i="22"/>
  <c r="M88" i="16"/>
  <c r="O88" s="1"/>
  <c r="L88"/>
  <c r="F136" i="23"/>
  <c r="M136" s="1"/>
  <c r="O136" s="1"/>
  <c r="F136" i="19"/>
  <c r="M136" s="1"/>
  <c r="O136" s="1"/>
  <c r="F135" i="18"/>
  <c r="O136" i="14"/>
  <c r="H158" i="22"/>
  <c r="L158" i="16"/>
  <c r="M158"/>
  <c r="O158" s="1"/>
  <c r="F81" i="23"/>
  <c r="M81" s="1"/>
  <c r="O81" s="1"/>
  <c r="F81" i="19"/>
  <c r="M81" s="1"/>
  <c r="O81" s="1"/>
  <c r="F80" i="18"/>
  <c r="O81" i="14"/>
  <c r="F20" i="23"/>
  <c r="M20" s="1"/>
  <c r="O20" s="1"/>
  <c r="F20" i="19"/>
  <c r="M20" s="1"/>
  <c r="O20" s="1"/>
  <c r="O20" i="14"/>
  <c r="F20" i="18"/>
  <c r="F145" i="23"/>
  <c r="M145" s="1"/>
  <c r="O145" s="1"/>
  <c r="F145" i="19"/>
  <c r="M145" s="1"/>
  <c r="O145" s="1"/>
  <c r="O145" i="14"/>
  <c r="F144" i="18"/>
  <c r="F35" i="23"/>
  <c r="M35" s="1"/>
  <c r="O35" s="1"/>
  <c r="F35" i="19"/>
  <c r="M35" s="1"/>
  <c r="O35" s="1"/>
  <c r="F35" i="18"/>
  <c r="O35" i="14"/>
  <c r="M62" i="16"/>
  <c r="O62" s="1"/>
  <c r="H62" i="22"/>
  <c r="L62" i="16"/>
  <c r="F56" i="23"/>
  <c r="M56" s="1"/>
  <c r="O56" s="1"/>
  <c r="F56" i="19"/>
  <c r="M56" s="1"/>
  <c r="O56" s="1"/>
  <c r="O56" i="14"/>
  <c r="F55" i="18"/>
  <c r="F54" i="23"/>
  <c r="M54" s="1"/>
  <c r="O54" s="1"/>
  <c r="F54" i="19"/>
  <c r="M54" s="1"/>
  <c r="O54" s="1"/>
  <c r="F53" i="18"/>
  <c r="O54" i="14"/>
  <c r="F53" i="23"/>
  <c r="M53" s="1"/>
  <c r="O53" s="1"/>
  <c r="F53" i="19"/>
  <c r="M53" s="1"/>
  <c r="O53" s="1"/>
  <c r="O53" i="14"/>
  <c r="F52" i="18"/>
  <c r="M58" i="16"/>
  <c r="O58" s="1"/>
  <c r="H58" i="22"/>
  <c r="L58" i="16"/>
  <c r="F90" i="23"/>
  <c r="M90" s="1"/>
  <c r="O90" s="1"/>
  <c r="F90" i="19"/>
  <c r="M90" s="1"/>
  <c r="O90" s="1"/>
  <c r="O90" i="14"/>
  <c r="F89" i="18"/>
  <c r="H145" i="22"/>
  <c r="L145" i="16"/>
  <c r="M145"/>
  <c r="O145" s="1"/>
  <c r="F194" i="23"/>
  <c r="M194" s="1"/>
  <c r="O194" s="1"/>
  <c r="F194" i="19"/>
  <c r="M194" s="1"/>
  <c r="O194" s="1"/>
  <c r="F193" i="18"/>
  <c r="O194" i="14"/>
  <c r="F44" i="23"/>
  <c r="M44" s="1"/>
  <c r="O44" s="1"/>
  <c r="F44" i="19"/>
  <c r="M44" s="1"/>
  <c r="O44" s="1"/>
  <c r="F44" i="18"/>
  <c r="O44" i="14"/>
  <c r="F131" i="23"/>
  <c r="M131" s="1"/>
  <c r="O131" s="1"/>
  <c r="F131" i="19"/>
  <c r="M131" s="1"/>
  <c r="O131" s="1"/>
  <c r="O131" i="14"/>
  <c r="F130" i="18"/>
  <c r="F57" i="23"/>
  <c r="M57" s="1"/>
  <c r="O57" s="1"/>
  <c r="F57" i="19"/>
  <c r="M57" s="1"/>
  <c r="O57" s="1"/>
  <c r="F56" i="18"/>
  <c r="O57" i="14"/>
  <c r="H89" i="22"/>
  <c r="L89" i="16"/>
  <c r="M89"/>
  <c r="O89" s="1"/>
  <c r="F137" i="23"/>
  <c r="M137" s="1"/>
  <c r="O137" s="1"/>
  <c r="F137" i="19"/>
  <c r="M137" s="1"/>
  <c r="O137" s="1"/>
  <c r="O137" i="14"/>
  <c r="F136" i="18"/>
  <c r="F159" i="23"/>
  <c r="M159" s="1"/>
  <c r="O159" s="1"/>
  <c r="F159" i="19"/>
  <c r="M159" s="1"/>
  <c r="O159" s="1"/>
  <c r="O159" i="14"/>
  <c r="F158" i="18"/>
  <c r="F107" i="23"/>
  <c r="M107" s="1"/>
  <c r="O107" s="1"/>
  <c r="F107" i="19"/>
  <c r="M107" s="1"/>
  <c r="O107" s="1"/>
  <c r="F106" i="18"/>
  <c r="O107" i="14"/>
  <c r="F34" i="23"/>
  <c r="M34" s="1"/>
  <c r="O34" s="1"/>
  <c r="F34" i="19"/>
  <c r="M34" s="1"/>
  <c r="O34" s="1"/>
  <c r="O34" i="14"/>
  <c r="F34" i="18"/>
  <c r="H45" i="22"/>
  <c r="M45" i="16"/>
  <c r="O45" s="1"/>
  <c r="L45"/>
  <c r="F63" i="23"/>
  <c r="M63" s="1"/>
  <c r="O63" s="1"/>
  <c r="F63" i="19"/>
  <c r="M63" s="1"/>
  <c r="O63" s="1"/>
  <c r="O63" i="14"/>
  <c r="F62" i="18"/>
  <c r="F88" i="23"/>
  <c r="M88" s="1"/>
  <c r="O88" s="1"/>
  <c r="F88" i="19"/>
  <c r="M88" s="1"/>
  <c r="O88" s="1"/>
  <c r="F87" i="18"/>
  <c r="O88" i="14"/>
  <c r="F158" i="23"/>
  <c r="M158" s="1"/>
  <c r="O158" s="1"/>
  <c r="F158" i="19"/>
  <c r="M158" s="1"/>
  <c r="O158" s="1"/>
  <c r="F157" i="18"/>
  <c r="O158" i="14"/>
  <c r="H200" i="16"/>
  <c r="L200" i="14"/>
  <c r="M200"/>
  <c r="M54" i="16"/>
  <c r="O54" s="1"/>
  <c r="H54" i="22"/>
  <c r="L54" i="16"/>
  <c r="F176" i="23"/>
  <c r="M176" s="1"/>
  <c r="O176" s="1"/>
  <c r="F176" i="19"/>
  <c r="M176" s="1"/>
  <c r="O176" s="1"/>
  <c r="F175" i="18"/>
  <c r="O176" i="14"/>
  <c r="M90" i="16"/>
  <c r="O90" s="1"/>
  <c r="H90" i="22"/>
  <c r="L90" i="16"/>
  <c r="H194" i="22"/>
  <c r="M194" i="16"/>
  <c r="O194" s="1"/>
  <c r="L194"/>
  <c r="H57" i="22"/>
  <c r="M57" i="16"/>
  <c r="O57" s="1"/>
  <c r="L57"/>
  <c r="H176" i="22"/>
  <c r="L176" i="16"/>
  <c r="M176"/>
  <c r="O176" s="1"/>
  <c r="H20" i="22"/>
  <c r="L20" i="16"/>
  <c r="M20"/>
  <c r="O20" s="1"/>
  <c r="F58" i="23"/>
  <c r="M58" s="1"/>
  <c r="O58" s="1"/>
  <c r="F58" i="19"/>
  <c r="M58" s="1"/>
  <c r="O58" s="1"/>
  <c r="F57" i="18"/>
  <c r="O58" i="14"/>
  <c r="H72" i="22"/>
  <c r="L72" i="16"/>
  <c r="M72"/>
  <c r="O72" s="1"/>
  <c r="F130" i="23"/>
  <c r="M130" s="1"/>
  <c r="O130" s="1"/>
  <c r="F130" i="19"/>
  <c r="M130" s="1"/>
  <c r="O130" s="1"/>
  <c r="F129" i="18"/>
  <c r="O130" i="14"/>
  <c r="H160" i="22"/>
  <c r="M160" i="16"/>
  <c r="O160" s="1"/>
  <c r="L160"/>
  <c r="M131"/>
  <c r="O131" s="1"/>
  <c r="H131" i="22"/>
  <c r="L131" i="16"/>
  <c r="H35" i="22"/>
  <c r="L35" i="16"/>
  <c r="M35"/>
  <c r="O35" s="1"/>
  <c r="H52" i="22"/>
  <c r="M52" i="16"/>
  <c r="O52" s="1"/>
  <c r="L52"/>
  <c r="F64" i="23"/>
  <c r="M64" s="1"/>
  <c r="O64" s="1"/>
  <c r="F64" i="19"/>
  <c r="M64" s="1"/>
  <c r="O64" s="1"/>
  <c r="F63" i="18"/>
  <c r="O64" i="14"/>
  <c r="F89" i="23"/>
  <c r="M89" s="1"/>
  <c r="O89" s="1"/>
  <c r="F89" i="19"/>
  <c r="M89" s="1"/>
  <c r="O89" s="1"/>
  <c r="O89" i="14"/>
  <c r="F88" i="18"/>
  <c r="L159" i="16"/>
  <c r="H159" i="22"/>
  <c r="M159" i="16"/>
  <c r="O159" s="1"/>
  <c r="H201"/>
  <c r="L201" i="14"/>
  <c r="M201"/>
  <c r="H21" i="22"/>
  <c r="M21" i="16"/>
  <c r="O21" s="1"/>
  <c r="L21"/>
  <c r="H107" i="22"/>
  <c r="M107" i="16"/>
  <c r="O107" s="1"/>
  <c r="H146" i="22"/>
  <c r="L146" i="16"/>
  <c r="M146"/>
  <c r="O146" s="1"/>
  <c r="H56" i="22"/>
  <c r="M56" i="16"/>
  <c r="O56" s="1"/>
  <c r="L56"/>
  <c r="H108" i="22"/>
  <c r="M108" i="16"/>
  <c r="O108" s="1"/>
  <c r="H81" i="22"/>
  <c r="L81" i="16"/>
  <c r="M81"/>
  <c r="O81" s="1"/>
  <c r="K211" i="13"/>
  <c r="K6" s="1"/>
  <c r="K9" s="1"/>
  <c r="H56" i="24" l="1"/>
  <c r="L56" i="22"/>
  <c r="M56"/>
  <c r="O56" s="1"/>
  <c r="H21" i="24"/>
  <c r="M21" i="22"/>
  <c r="O21" s="1"/>
  <c r="L21"/>
  <c r="M35"/>
  <c r="O35" s="1"/>
  <c r="H35" i="24"/>
  <c r="L35" i="22"/>
  <c r="F200" i="23"/>
  <c r="M200" s="1"/>
  <c r="O200" s="1"/>
  <c r="F200" i="19"/>
  <c r="M200" s="1"/>
  <c r="O200" s="1"/>
  <c r="O200" i="14"/>
  <c r="F199" i="18"/>
  <c r="G87"/>
  <c r="N87"/>
  <c r="H89" i="24"/>
  <c r="M89" i="22"/>
  <c r="O89" s="1"/>
  <c r="L89"/>
  <c r="G89" i="18"/>
  <c r="N89"/>
  <c r="G53"/>
  <c r="N53"/>
  <c r="H158" i="24"/>
  <c r="L158" i="22"/>
  <c r="M158"/>
  <c r="O158" s="1"/>
  <c r="H190"/>
  <c r="M190" i="16"/>
  <c r="O190" s="1"/>
  <c r="L190"/>
  <c r="M195" i="22"/>
  <c r="O195" s="1"/>
  <c r="H195" i="24"/>
  <c r="L195" i="22"/>
  <c r="H36" i="24"/>
  <c r="M36" i="22"/>
  <c r="O36" s="1"/>
  <c r="L36"/>
  <c r="H81" i="24"/>
  <c r="M81" i="22"/>
  <c r="O81" s="1"/>
  <c r="L81"/>
  <c r="H146" i="24"/>
  <c r="M146" i="22"/>
  <c r="O146" s="1"/>
  <c r="L146"/>
  <c r="H201"/>
  <c r="M201" i="16"/>
  <c r="O201" s="1"/>
  <c r="L201"/>
  <c r="G88" i="18"/>
  <c r="N88"/>
  <c r="G57"/>
  <c r="N57"/>
  <c r="H176" i="24"/>
  <c r="L176" i="22"/>
  <c r="M176"/>
  <c r="O176" s="1"/>
  <c r="H90" i="24"/>
  <c r="L90" i="22"/>
  <c r="M90"/>
  <c r="O90" s="1"/>
  <c r="G62" i="18"/>
  <c r="N62"/>
  <c r="G106"/>
  <c r="N106"/>
  <c r="H145" i="24"/>
  <c r="M145" i="22"/>
  <c r="O145" s="1"/>
  <c r="L145"/>
  <c r="G52" i="18"/>
  <c r="N52"/>
  <c r="G55"/>
  <c r="N55"/>
  <c r="G35"/>
  <c r="N35"/>
  <c r="G80"/>
  <c r="N80"/>
  <c r="H88" i="24"/>
  <c r="M88" i="22"/>
  <c r="O88" s="1"/>
  <c r="L88"/>
  <c r="G145" i="18"/>
  <c r="N145"/>
  <c r="G21"/>
  <c r="N21"/>
  <c r="F190" i="23"/>
  <c r="M190" s="1"/>
  <c r="O190" s="1"/>
  <c r="F190" i="19"/>
  <c r="M190" s="1"/>
  <c r="O190" s="1"/>
  <c r="F189" i="18"/>
  <c r="O190" i="14"/>
  <c r="H137" i="24"/>
  <c r="L137" i="22"/>
  <c r="M137"/>
  <c r="O137" s="1"/>
  <c r="G194" i="18"/>
  <c r="N194"/>
  <c r="H53" i="24"/>
  <c r="L53" i="22"/>
  <c r="M53"/>
  <c r="O53" s="1"/>
  <c r="G107" i="18"/>
  <c r="N107"/>
  <c r="G45"/>
  <c r="N45"/>
  <c r="H109" i="24"/>
  <c r="M109" s="1"/>
  <c r="G109" i="26" s="1"/>
  <c r="M109" i="22"/>
  <c r="O109" s="1"/>
  <c r="G159" i="18"/>
  <c r="N159"/>
  <c r="G63"/>
  <c r="N63"/>
  <c r="H130" i="24"/>
  <c r="M130" i="22"/>
  <c r="O130" s="1"/>
  <c r="L130"/>
  <c r="M131"/>
  <c r="O131" s="1"/>
  <c r="H131" i="24"/>
  <c r="L131" i="22"/>
  <c r="H160" i="24"/>
  <c r="M160" i="22"/>
  <c r="O160" s="1"/>
  <c r="L160"/>
  <c r="H57" i="24"/>
  <c r="L57" i="22"/>
  <c r="M57"/>
  <c r="O57" s="1"/>
  <c r="G175" i="18"/>
  <c r="N175"/>
  <c r="H54" i="24"/>
  <c r="L54" i="22"/>
  <c r="M54"/>
  <c r="O54" s="1"/>
  <c r="H200"/>
  <c r="L200" i="16"/>
  <c r="M200"/>
  <c r="O200" s="1"/>
  <c r="G34" i="18"/>
  <c r="N34"/>
  <c r="G158"/>
  <c r="N158"/>
  <c r="G136"/>
  <c r="N136"/>
  <c r="G56"/>
  <c r="N56"/>
  <c r="G44"/>
  <c r="N44"/>
  <c r="G193"/>
  <c r="N193"/>
  <c r="G144"/>
  <c r="N144"/>
  <c r="G20"/>
  <c r="N20"/>
  <c r="G135"/>
  <c r="N135"/>
  <c r="M63" i="22"/>
  <c r="O63" s="1"/>
  <c r="H63" i="24"/>
  <c r="L63" i="22"/>
  <c r="G61" i="18"/>
  <c r="N61"/>
  <c r="H64" i="24"/>
  <c r="L64" i="22"/>
  <c r="M64"/>
  <c r="O64" s="1"/>
  <c r="G71" i="18"/>
  <c r="N71"/>
  <c r="H185" i="22"/>
  <c r="M185" i="16"/>
  <c r="O185" s="1"/>
  <c r="L185"/>
  <c r="G129" i="18"/>
  <c r="N129"/>
  <c r="H20" i="24"/>
  <c r="M20" i="22"/>
  <c r="O20" s="1"/>
  <c r="L20"/>
  <c r="G157" i="18"/>
  <c r="N157"/>
  <c r="H62" i="24"/>
  <c r="M62" i="22"/>
  <c r="O62" s="1"/>
  <c r="L62"/>
  <c r="H34" i="24"/>
  <c r="M34" i="22"/>
  <c r="O34" s="1"/>
  <c r="L34"/>
  <c r="H108" i="24"/>
  <c r="M108" s="1"/>
  <c r="G108" i="26" s="1"/>
  <c r="M108" i="22"/>
  <c r="O108" s="1"/>
  <c r="H107" i="24"/>
  <c r="M107" s="1"/>
  <c r="G107" i="26" s="1"/>
  <c r="M107" i="22"/>
  <c r="O107" s="1"/>
  <c r="F201" i="23"/>
  <c r="M201" s="1"/>
  <c r="O201" s="1"/>
  <c r="F201" i="19"/>
  <c r="M201" s="1"/>
  <c r="O201" s="1"/>
  <c r="O201" i="14"/>
  <c r="F200" i="18"/>
  <c r="M159" i="22"/>
  <c r="O159" s="1"/>
  <c r="H159" i="24"/>
  <c r="L159" i="22"/>
  <c r="H52" i="24"/>
  <c r="M52" i="22"/>
  <c r="O52" s="1"/>
  <c r="L52"/>
  <c r="H72" i="24"/>
  <c r="L72" i="22"/>
  <c r="M72"/>
  <c r="O72" s="1"/>
  <c r="H194" i="24"/>
  <c r="L194" i="22"/>
  <c r="M194"/>
  <c r="O194" s="1"/>
  <c r="H45" i="24"/>
  <c r="L45" i="22"/>
  <c r="M45"/>
  <c r="O45" s="1"/>
  <c r="G130" i="18"/>
  <c r="N130"/>
  <c r="H58" i="24"/>
  <c r="M58" i="22"/>
  <c r="O58" s="1"/>
  <c r="L58"/>
  <c r="G108" i="18"/>
  <c r="N108"/>
  <c r="H44" i="24"/>
  <c r="M44" i="22"/>
  <c r="O44" s="1"/>
  <c r="L44"/>
  <c r="G36" i="18"/>
  <c r="N36"/>
  <c r="F185" i="23"/>
  <c r="M185" s="1"/>
  <c r="O185" s="1"/>
  <c r="F185" i="19"/>
  <c r="M185" s="1"/>
  <c r="O185" s="1"/>
  <c r="O185" i="14"/>
  <c r="F184" i="18"/>
  <c r="H136" i="24"/>
  <c r="L136" i="22"/>
  <c r="M136"/>
  <c r="O136" s="1"/>
  <c r="L34" i="12"/>
  <c r="L45"/>
  <c r="L53"/>
  <c r="L58"/>
  <c r="L62"/>
  <c r="L90"/>
  <c r="L130"/>
  <c r="L145"/>
  <c r="L158"/>
  <c r="L185"/>
  <c r="L190"/>
  <c r="L194"/>
  <c r="L201"/>
  <c r="L208"/>
  <c r="J207"/>
  <c r="K207" s="1"/>
  <c r="K206"/>
  <c r="J206"/>
  <c r="K205"/>
  <c r="K204"/>
  <c r="J203"/>
  <c r="K203" s="1"/>
  <c r="J202"/>
  <c r="K202" s="1"/>
  <c r="L200"/>
  <c r="K199"/>
  <c r="K198"/>
  <c r="K197"/>
  <c r="J197"/>
  <c r="K196"/>
  <c r="L195"/>
  <c r="K193"/>
  <c r="K192"/>
  <c r="J191"/>
  <c r="K191" s="1"/>
  <c r="K189"/>
  <c r="K188"/>
  <c r="K187"/>
  <c r="K186"/>
  <c r="J184"/>
  <c r="K184" s="1"/>
  <c r="J183"/>
  <c r="K183" s="1"/>
  <c r="J182"/>
  <c r="K182" s="1"/>
  <c r="J181"/>
  <c r="K181" s="1"/>
  <c r="J180"/>
  <c r="K180" s="1"/>
  <c r="J179"/>
  <c r="K179" s="1"/>
  <c r="K178"/>
  <c r="J177"/>
  <c r="K177" s="1"/>
  <c r="L176"/>
  <c r="J175"/>
  <c r="K175" s="1"/>
  <c r="J174"/>
  <c r="K174" s="1"/>
  <c r="J173"/>
  <c r="K173" s="1"/>
  <c r="J172"/>
  <c r="K172" s="1"/>
  <c r="K171"/>
  <c r="J171"/>
  <c r="J170"/>
  <c r="K170" s="1"/>
  <c r="J169"/>
  <c r="K169" s="1"/>
  <c r="J168"/>
  <c r="K168" s="1"/>
  <c r="K167"/>
  <c r="J166"/>
  <c r="K166" s="1"/>
  <c r="J165"/>
  <c r="K165" s="1"/>
  <c r="J164"/>
  <c r="K164" s="1"/>
  <c r="J163"/>
  <c r="K163" s="1"/>
  <c r="J162"/>
  <c r="K162" s="1"/>
  <c r="J161"/>
  <c r="K161" s="1"/>
  <c r="L160"/>
  <c r="L159"/>
  <c r="K157"/>
  <c r="K156"/>
  <c r="K155"/>
  <c r="K154"/>
  <c r="J153"/>
  <c r="J152"/>
  <c r="K151"/>
  <c r="K150"/>
  <c r="K149"/>
  <c r="K148"/>
  <c r="K147"/>
  <c r="L146"/>
  <c r="K144"/>
  <c r="K143"/>
  <c r="K142"/>
  <c r="K141"/>
  <c r="K140"/>
  <c r="K139"/>
  <c r="K138"/>
  <c r="L137"/>
  <c r="L136"/>
  <c r="K135"/>
  <c r="K134"/>
  <c r="K133"/>
  <c r="K132"/>
  <c r="L131"/>
  <c r="K129"/>
  <c r="K128"/>
  <c r="J127"/>
  <c r="K127" s="1"/>
  <c r="K126"/>
  <c r="J125"/>
  <c r="K125" s="1"/>
  <c r="J124"/>
  <c r="K124" s="1"/>
  <c r="K123"/>
  <c r="J123"/>
  <c r="J122"/>
  <c r="K122" s="1"/>
  <c r="J121"/>
  <c r="K121" s="1"/>
  <c r="K120"/>
  <c r="J120"/>
  <c r="J119"/>
  <c r="K119" s="1"/>
  <c r="K118"/>
  <c r="K117"/>
  <c r="K116"/>
  <c r="K115"/>
  <c r="K114"/>
  <c r="J114"/>
  <c r="K113"/>
  <c r="K112"/>
  <c r="J110"/>
  <c r="K110" s="1"/>
  <c r="L109"/>
  <c r="L108"/>
  <c r="L107"/>
  <c r="J106"/>
  <c r="K106" s="1"/>
  <c r="J105"/>
  <c r="K105" s="1"/>
  <c r="K104"/>
  <c r="J104"/>
  <c r="J102"/>
  <c r="K102" s="1"/>
  <c r="J101"/>
  <c r="K101" s="1"/>
  <c r="K100"/>
  <c r="J100"/>
  <c r="K99"/>
  <c r="J99"/>
  <c r="K98"/>
  <c r="J97"/>
  <c r="K97" s="1"/>
  <c r="J96"/>
  <c r="K96" s="1"/>
  <c r="K95"/>
  <c r="J95"/>
  <c r="K94"/>
  <c r="J93"/>
  <c r="K93" s="1"/>
  <c r="J92"/>
  <c r="K92" s="1"/>
  <c r="J91"/>
  <c r="K91" s="1"/>
  <c r="L89"/>
  <c r="L88"/>
  <c r="K87"/>
  <c r="J87"/>
  <c r="J86"/>
  <c r="K86" s="1"/>
  <c r="J85"/>
  <c r="K85" s="1"/>
  <c r="K84"/>
  <c r="J83"/>
  <c r="K82"/>
  <c r="L81"/>
  <c r="J80"/>
  <c r="K80" s="1"/>
  <c r="K79"/>
  <c r="J78"/>
  <c r="K77"/>
  <c r="K76"/>
  <c r="J76"/>
  <c r="J75"/>
  <c r="K75" s="1"/>
  <c r="J74"/>
  <c r="K74" s="1"/>
  <c r="K73"/>
  <c r="L72"/>
  <c r="K71"/>
  <c r="J70"/>
  <c r="K70" s="1"/>
  <c r="J69"/>
  <c r="K69" s="1"/>
  <c r="J68"/>
  <c r="K68" s="1"/>
  <c r="K67"/>
  <c r="K66"/>
  <c r="K65"/>
  <c r="J65"/>
  <c r="L64"/>
  <c r="L63"/>
  <c r="K61"/>
  <c r="K60"/>
  <c r="J59"/>
  <c r="K59" s="1"/>
  <c r="L57"/>
  <c r="L56"/>
  <c r="J55"/>
  <c r="K55" s="1"/>
  <c r="L54"/>
  <c r="L52"/>
  <c r="J51"/>
  <c r="K51" s="1"/>
  <c r="K50"/>
  <c r="J50"/>
  <c r="J49"/>
  <c r="K49" s="1"/>
  <c r="J48"/>
  <c r="K48" s="1"/>
  <c r="J47"/>
  <c r="K47" s="1"/>
  <c r="J46"/>
  <c r="K46" s="1"/>
  <c r="L44"/>
  <c r="J43"/>
  <c r="K43" s="1"/>
  <c r="K42"/>
  <c r="J42"/>
  <c r="J41"/>
  <c r="K41" s="1"/>
  <c r="K40"/>
  <c r="J40"/>
  <c r="K39"/>
  <c r="J38"/>
  <c r="J37"/>
  <c r="L36"/>
  <c r="L35"/>
  <c r="K33"/>
  <c r="J32"/>
  <c r="K32" s="1"/>
  <c r="J31"/>
  <c r="K31" s="1"/>
  <c r="K30"/>
  <c r="K29"/>
  <c r="J28"/>
  <c r="K28" s="1"/>
  <c r="J25"/>
  <c r="K25" s="1"/>
  <c r="K24"/>
  <c r="J23"/>
  <c r="K23" s="1"/>
  <c r="J22"/>
  <c r="K22" s="1"/>
  <c r="L21"/>
  <c r="L20"/>
  <c r="J19"/>
  <c r="K19" s="1"/>
  <c r="J18"/>
  <c r="K18" s="1"/>
  <c r="J17"/>
  <c r="K17" s="1"/>
  <c r="J16"/>
  <c r="K16" s="1"/>
  <c r="K15"/>
  <c r="R36" i="18" l="1"/>
  <c r="P36"/>
  <c r="M44" i="24"/>
  <c r="G44" i="26" s="1"/>
  <c r="L44" i="24"/>
  <c r="M71" i="18"/>
  <c r="J71"/>
  <c r="L71"/>
  <c r="M88" i="24"/>
  <c r="G88" i="26" s="1"/>
  <c r="L88" i="24"/>
  <c r="R106" i="18"/>
  <c r="P106"/>
  <c r="R88"/>
  <c r="P88"/>
  <c r="G199"/>
  <c r="N199"/>
  <c r="M136" i="24"/>
  <c r="G136" i="26" s="1"/>
  <c r="L136" i="24"/>
  <c r="M52"/>
  <c r="G52" i="26" s="1"/>
  <c r="L52" i="24"/>
  <c r="G200" i="18"/>
  <c r="N200"/>
  <c r="R71"/>
  <c r="P71"/>
  <c r="M64" i="24"/>
  <c r="G64" i="26" s="1"/>
  <c r="L64" i="24"/>
  <c r="L63"/>
  <c r="M63"/>
  <c r="G63" i="26" s="1"/>
  <c r="R20" i="18"/>
  <c r="P20"/>
  <c r="P193"/>
  <c r="R193"/>
  <c r="P56"/>
  <c r="R56"/>
  <c r="R158"/>
  <c r="P158"/>
  <c r="R63"/>
  <c r="P63"/>
  <c r="G189"/>
  <c r="N189"/>
  <c r="M21"/>
  <c r="L21"/>
  <c r="J21"/>
  <c r="R35"/>
  <c r="P35"/>
  <c r="R52"/>
  <c r="P52"/>
  <c r="M145" i="24"/>
  <c r="G145" i="26" s="1"/>
  <c r="L145" i="24"/>
  <c r="M57" i="18"/>
  <c r="J57"/>
  <c r="L57"/>
  <c r="M146" i="24"/>
  <c r="G146" i="26" s="1"/>
  <c r="L146" i="24"/>
  <c r="L195"/>
  <c r="M195"/>
  <c r="G195" i="26" s="1"/>
  <c r="H190" i="24"/>
  <c r="L190" i="22"/>
  <c r="M190"/>
  <c r="O190" s="1"/>
  <c r="R53" i="18"/>
  <c r="P53"/>
  <c r="N184"/>
  <c r="G184"/>
  <c r="M72" i="24"/>
  <c r="G72" i="26" s="1"/>
  <c r="L72" i="24"/>
  <c r="M62"/>
  <c r="G62" i="26" s="1"/>
  <c r="L62" i="24"/>
  <c r="M54"/>
  <c r="G54" i="26" s="1"/>
  <c r="L54" i="24"/>
  <c r="M53"/>
  <c r="G53" i="26" s="1"/>
  <c r="L53" i="24"/>
  <c r="R145" i="18"/>
  <c r="P145"/>
  <c r="M56" i="24"/>
  <c r="G56" i="26" s="1"/>
  <c r="L56" i="24"/>
  <c r="R130" i="18"/>
  <c r="P130"/>
  <c r="M45" i="24"/>
  <c r="G45" i="26" s="1"/>
  <c r="L45" i="24"/>
  <c r="F115" i="28"/>
  <c r="I115" s="1"/>
  <c r="F115" i="30"/>
  <c r="I115" s="1"/>
  <c r="H108" i="26"/>
  <c r="L108" s="1"/>
  <c r="R129" i="18"/>
  <c r="P129"/>
  <c r="H185" i="24"/>
  <c r="L185" i="22"/>
  <c r="M185"/>
  <c r="O185" s="1"/>
  <c r="J135" i="18"/>
  <c r="L135"/>
  <c r="M135"/>
  <c r="M144"/>
  <c r="L144"/>
  <c r="J144"/>
  <c r="M136"/>
  <c r="J136"/>
  <c r="L136"/>
  <c r="L175"/>
  <c r="M175"/>
  <c r="J175"/>
  <c r="M131" i="24"/>
  <c r="G131" i="26" s="1"/>
  <c r="L131" i="24"/>
  <c r="M130"/>
  <c r="G130" i="26" s="1"/>
  <c r="L130" i="24"/>
  <c r="R159" i="18"/>
  <c r="P159"/>
  <c r="R45"/>
  <c r="P45"/>
  <c r="R21"/>
  <c r="P21"/>
  <c r="M80"/>
  <c r="L80"/>
  <c r="J80"/>
  <c r="R62"/>
  <c r="P62"/>
  <c r="M90" i="24"/>
  <c r="G90" i="26" s="1"/>
  <c r="L90" i="24"/>
  <c r="R57" i="18"/>
  <c r="P57"/>
  <c r="M81" i="24"/>
  <c r="G81" i="26" s="1"/>
  <c r="L81" i="24"/>
  <c r="M158"/>
  <c r="G158" i="26" s="1"/>
  <c r="L158" i="24"/>
  <c r="R87" i="18"/>
  <c r="P87"/>
  <c r="F114" i="30"/>
  <c r="I114" s="1"/>
  <c r="F114" i="28"/>
  <c r="I114" s="1"/>
  <c r="H107" i="26"/>
  <c r="L107" s="1"/>
  <c r="R61" i="18"/>
  <c r="P61"/>
  <c r="M20"/>
  <c r="J20"/>
  <c r="L20"/>
  <c r="M160" i="24"/>
  <c r="G160" i="26" s="1"/>
  <c r="L160" i="24"/>
  <c r="R107" i="18"/>
  <c r="P107"/>
  <c r="H201" i="24"/>
  <c r="M201" i="22"/>
  <c r="O201" s="1"/>
  <c r="L201"/>
  <c r="R108" i="18"/>
  <c r="P108"/>
  <c r="M58" i="24"/>
  <c r="G58" i="26" s="1"/>
  <c r="L58" i="24"/>
  <c r="M194"/>
  <c r="G194" i="26" s="1"/>
  <c r="L194" i="24"/>
  <c r="M159"/>
  <c r="G159" i="26" s="1"/>
  <c r="L159" i="24"/>
  <c r="M34"/>
  <c r="G34" i="26" s="1"/>
  <c r="L34" i="24"/>
  <c r="P157" i="18"/>
  <c r="R157"/>
  <c r="M20" i="24"/>
  <c r="G20" i="26" s="1"/>
  <c r="L20" i="24"/>
  <c r="R135" i="18"/>
  <c r="P135"/>
  <c r="R144"/>
  <c r="P144"/>
  <c r="R44"/>
  <c r="P44"/>
  <c r="R136"/>
  <c r="P136"/>
  <c r="P34"/>
  <c r="R34"/>
  <c r="H200" i="24"/>
  <c r="L200" i="22"/>
  <c r="M200"/>
  <c r="O200" s="1"/>
  <c r="R175" i="18"/>
  <c r="P175"/>
  <c r="M57" i="24"/>
  <c r="G57" i="26" s="1"/>
  <c r="L57" i="24"/>
  <c r="F116" i="28"/>
  <c r="I116" s="1"/>
  <c r="F116" i="30"/>
  <c r="I116" s="1"/>
  <c r="H109" i="26"/>
  <c r="L109" s="1"/>
  <c r="R194" i="18"/>
  <c r="P194"/>
  <c r="M137" i="24"/>
  <c r="G137" i="26" s="1"/>
  <c r="L137" i="24"/>
  <c r="M145" i="18"/>
  <c r="J145"/>
  <c r="L145"/>
  <c r="P80"/>
  <c r="R80"/>
  <c r="R55"/>
  <c r="P55"/>
  <c r="M176" i="24"/>
  <c r="G176" i="26" s="1"/>
  <c r="L176" i="24"/>
  <c r="M36"/>
  <c r="G36" i="26" s="1"/>
  <c r="L36" i="24"/>
  <c r="R89" i="18"/>
  <c r="P89"/>
  <c r="M89" i="24"/>
  <c r="G89" i="26" s="1"/>
  <c r="L89" i="24"/>
  <c r="L35"/>
  <c r="M35"/>
  <c r="G35" i="26" s="1"/>
  <c r="M21" i="24"/>
  <c r="G21" i="26" s="1"/>
  <c r="L21" i="24"/>
  <c r="K37" i="12"/>
  <c r="K38"/>
  <c r="K211" s="1"/>
  <c r="K6" s="1"/>
  <c r="K9" s="1"/>
  <c r="K83"/>
  <c r="K78"/>
  <c r="K152"/>
  <c r="K153"/>
  <c r="L208" i="11"/>
  <c r="J207"/>
  <c r="K207" s="1"/>
  <c r="J206"/>
  <c r="K206" s="1"/>
  <c r="K205"/>
  <c r="K204"/>
  <c r="J203"/>
  <c r="J202"/>
  <c r="K199"/>
  <c r="K198"/>
  <c r="J197"/>
  <c r="K197" s="1"/>
  <c r="K196"/>
  <c r="K193"/>
  <c r="K192"/>
  <c r="J191"/>
  <c r="K191" s="1"/>
  <c r="K189"/>
  <c r="K188"/>
  <c r="K187"/>
  <c r="K186"/>
  <c r="J184"/>
  <c r="K184" s="1"/>
  <c r="J183"/>
  <c r="K183" s="1"/>
  <c r="J182"/>
  <c r="K182" s="1"/>
  <c r="J181"/>
  <c r="K181" s="1"/>
  <c r="J180"/>
  <c r="K180" s="1"/>
  <c r="J179"/>
  <c r="K179" s="1"/>
  <c r="K178"/>
  <c r="J177"/>
  <c r="J175"/>
  <c r="K175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K167"/>
  <c r="K166"/>
  <c r="J166"/>
  <c r="J165"/>
  <c r="J164"/>
  <c r="J163"/>
  <c r="J162"/>
  <c r="K162" s="1"/>
  <c r="J161"/>
  <c r="K157"/>
  <c r="K156"/>
  <c r="K155"/>
  <c r="K154"/>
  <c r="J153"/>
  <c r="K153" s="1"/>
  <c r="J152"/>
  <c r="K152" s="1"/>
  <c r="K151"/>
  <c r="K150"/>
  <c r="K149"/>
  <c r="K148"/>
  <c r="K147"/>
  <c r="K144"/>
  <c r="K143"/>
  <c r="K142"/>
  <c r="K141"/>
  <c r="K140"/>
  <c r="K139"/>
  <c r="K138"/>
  <c r="K135"/>
  <c r="K134"/>
  <c r="K133"/>
  <c r="K132"/>
  <c r="K129"/>
  <c r="K128"/>
  <c r="J127"/>
  <c r="K127" s="1"/>
  <c r="K126"/>
  <c r="J125"/>
  <c r="K125" s="1"/>
  <c r="J124"/>
  <c r="K124" s="1"/>
  <c r="J123"/>
  <c r="K123" s="1"/>
  <c r="J122"/>
  <c r="K122" s="1"/>
  <c r="J121"/>
  <c r="K121" s="1"/>
  <c r="J120"/>
  <c r="K120" s="1"/>
  <c r="J119"/>
  <c r="K119" s="1"/>
  <c r="K118"/>
  <c r="K117"/>
  <c r="K116"/>
  <c r="K115"/>
  <c r="J114"/>
  <c r="K114" s="1"/>
  <c r="K113"/>
  <c r="K112"/>
  <c r="J110"/>
  <c r="K110" s="1"/>
  <c r="J106"/>
  <c r="J105"/>
  <c r="K105" s="1"/>
  <c r="J104"/>
  <c r="K102"/>
  <c r="J102"/>
  <c r="J101"/>
  <c r="K101" s="1"/>
  <c r="K100"/>
  <c r="J100"/>
  <c r="J99"/>
  <c r="K99" s="1"/>
  <c r="K98"/>
  <c r="J97"/>
  <c r="J96"/>
  <c r="J95"/>
  <c r="K95" s="1"/>
  <c r="K94"/>
  <c r="J93"/>
  <c r="K93" s="1"/>
  <c r="J92"/>
  <c r="K92" s="1"/>
  <c r="J91"/>
  <c r="K91" s="1"/>
  <c r="J87"/>
  <c r="K87" s="1"/>
  <c r="J86"/>
  <c r="K86" s="1"/>
  <c r="J85"/>
  <c r="K85" s="1"/>
  <c r="K84"/>
  <c r="K83"/>
  <c r="J83"/>
  <c r="K82"/>
  <c r="J80"/>
  <c r="K80" s="1"/>
  <c r="K79"/>
  <c r="J78"/>
  <c r="K77"/>
  <c r="J76"/>
  <c r="K76" s="1"/>
  <c r="J75"/>
  <c r="K75" s="1"/>
  <c r="J74"/>
  <c r="K74" s="1"/>
  <c r="K73"/>
  <c r="K71"/>
  <c r="J70"/>
  <c r="K70" s="1"/>
  <c r="J69"/>
  <c r="K69" s="1"/>
  <c r="J68"/>
  <c r="K68" s="1"/>
  <c r="K67"/>
  <c r="K66"/>
  <c r="J65"/>
  <c r="K61"/>
  <c r="K60"/>
  <c r="J59"/>
  <c r="K59" s="1"/>
  <c r="J55"/>
  <c r="J51"/>
  <c r="K51" s="1"/>
  <c r="J50"/>
  <c r="K50" s="1"/>
  <c r="J49"/>
  <c r="K49" s="1"/>
  <c r="J48"/>
  <c r="K48" s="1"/>
  <c r="J47"/>
  <c r="K47" s="1"/>
  <c r="J46"/>
  <c r="K46" s="1"/>
  <c r="J43"/>
  <c r="K43" s="1"/>
  <c r="J42"/>
  <c r="K42" s="1"/>
  <c r="J41"/>
  <c r="K41" s="1"/>
  <c r="J40"/>
  <c r="K40" s="1"/>
  <c r="K39"/>
  <c r="J38"/>
  <c r="K38" s="1"/>
  <c r="K37"/>
  <c r="J37"/>
  <c r="K33"/>
  <c r="J32"/>
  <c r="K32" s="1"/>
  <c r="J31"/>
  <c r="K31" s="1"/>
  <c r="K30"/>
  <c r="K29"/>
  <c r="J28"/>
  <c r="K28" s="1"/>
  <c r="J25"/>
  <c r="K25" s="1"/>
  <c r="K24"/>
  <c r="J23"/>
  <c r="K23" s="1"/>
  <c r="K22"/>
  <c r="J22"/>
  <c r="J19"/>
  <c r="K19" s="1"/>
  <c r="J18"/>
  <c r="K18" s="1"/>
  <c r="K17"/>
  <c r="J17"/>
  <c r="J16"/>
  <c r="K16" s="1"/>
  <c r="K15"/>
  <c r="F65" i="28" l="1"/>
  <c r="I65" s="1"/>
  <c r="F65" i="30"/>
  <c r="I65" s="1"/>
  <c r="H58" i="26"/>
  <c r="L58" s="1"/>
  <c r="F97" i="28"/>
  <c r="I97" s="1"/>
  <c r="F97" i="30"/>
  <c r="I97" s="1"/>
  <c r="H90" i="26"/>
  <c r="L90" s="1"/>
  <c r="P200" i="18"/>
  <c r="R200"/>
  <c r="F28" i="28"/>
  <c r="I28" s="1"/>
  <c r="F28" i="30"/>
  <c r="I28" s="1"/>
  <c r="H21" i="26"/>
  <c r="L21" s="1"/>
  <c r="F96" i="28"/>
  <c r="I96" s="1"/>
  <c r="F96" i="30"/>
  <c r="I96" s="1"/>
  <c r="H89" i="26"/>
  <c r="L89" s="1"/>
  <c r="F43" i="28"/>
  <c r="I43" s="1"/>
  <c r="F43" i="30"/>
  <c r="I43" s="1"/>
  <c r="H36" i="26"/>
  <c r="L36" s="1"/>
  <c r="F138" i="30"/>
  <c r="I138" s="1"/>
  <c r="F138" i="28"/>
  <c r="I138" s="1"/>
  <c r="H131" i="26"/>
  <c r="F61" i="28"/>
  <c r="I61" s="1"/>
  <c r="F61" i="30"/>
  <c r="I61" s="1"/>
  <c r="H54" i="26"/>
  <c r="L54" s="1"/>
  <c r="F79" i="28"/>
  <c r="I79" s="1"/>
  <c r="F79" i="30"/>
  <c r="I79" s="1"/>
  <c r="H72" i="26"/>
  <c r="L72" s="1"/>
  <c r="L189" i="18"/>
  <c r="M189"/>
  <c r="J189"/>
  <c r="F59" i="28"/>
  <c r="I59" s="1"/>
  <c r="F59" i="30"/>
  <c r="I59" s="1"/>
  <c r="H52" i="26"/>
  <c r="L52" s="1"/>
  <c r="F166" i="30"/>
  <c r="I166" s="1"/>
  <c r="F166" i="28"/>
  <c r="I166" s="1"/>
  <c r="H159" i="26"/>
  <c r="F88" i="28"/>
  <c r="I88" s="1"/>
  <c r="F88" i="30"/>
  <c r="I88" s="1"/>
  <c r="H81" i="26"/>
  <c r="L81" s="1"/>
  <c r="J184" i="18"/>
  <c r="L184"/>
  <c r="M184"/>
  <c r="F144" i="28"/>
  <c r="I144" s="1"/>
  <c r="F144" i="30"/>
  <c r="I144" s="1"/>
  <c r="H137" i="26"/>
  <c r="M200" i="24"/>
  <c r="G200" i="26" s="1"/>
  <c r="L200" i="24"/>
  <c r="F27" i="28"/>
  <c r="I27" s="1"/>
  <c r="F27" i="30"/>
  <c r="I27" s="1"/>
  <c r="H20" i="26"/>
  <c r="L20" s="1"/>
  <c r="F41" i="28"/>
  <c r="I41" s="1"/>
  <c r="F41" i="30"/>
  <c r="I41" s="1"/>
  <c r="H34" i="26"/>
  <c r="L34" s="1"/>
  <c r="F201" i="28"/>
  <c r="I201" s="1"/>
  <c r="F201" i="30"/>
  <c r="I201" s="1"/>
  <c r="H194" i="26"/>
  <c r="F165" i="28"/>
  <c r="I165" s="1"/>
  <c r="F165" i="30"/>
  <c r="I165" s="1"/>
  <c r="H158" i="26"/>
  <c r="M185" i="24"/>
  <c r="G185" i="26" s="1"/>
  <c r="L185" i="24"/>
  <c r="F202" i="30"/>
  <c r="I202" s="1"/>
  <c r="F202" i="28"/>
  <c r="I202" s="1"/>
  <c r="H195" i="26"/>
  <c r="F152" i="28"/>
  <c r="I152" s="1"/>
  <c r="F152" i="30"/>
  <c r="I152" s="1"/>
  <c r="H145" i="26"/>
  <c r="P189" i="18"/>
  <c r="R189"/>
  <c r="F70" i="30"/>
  <c r="I70" s="1"/>
  <c r="F70" i="28"/>
  <c r="I70" s="1"/>
  <c r="H63" i="26"/>
  <c r="R199" i="18"/>
  <c r="P199"/>
  <c r="F51" i="28"/>
  <c r="I51" s="1"/>
  <c r="F51" i="30"/>
  <c r="I51" s="1"/>
  <c r="H44" i="26"/>
  <c r="L44" s="1"/>
  <c r="F42" i="30"/>
  <c r="I42" s="1"/>
  <c r="F42" i="28"/>
  <c r="I42" s="1"/>
  <c r="H35" i="26"/>
  <c r="L35" s="1"/>
  <c r="F183" i="28"/>
  <c r="I183" s="1"/>
  <c r="F183" i="30"/>
  <c r="I183" s="1"/>
  <c r="H176" i="26"/>
  <c r="L176" s="1"/>
  <c r="F64" i="28"/>
  <c r="I64" s="1"/>
  <c r="F64" i="30"/>
  <c r="I64" s="1"/>
  <c r="H57" i="26"/>
  <c r="L57" s="1"/>
  <c r="M201" i="24"/>
  <c r="G201" i="26" s="1"/>
  <c r="L201" i="24"/>
  <c r="F167" i="28"/>
  <c r="I167" s="1"/>
  <c r="F167" i="30"/>
  <c r="I167" s="1"/>
  <c r="H160" i="26"/>
  <c r="F137" i="28"/>
  <c r="I137" s="1"/>
  <c r="F137" i="30"/>
  <c r="I137" s="1"/>
  <c r="H130" i="26"/>
  <c r="F52" i="28"/>
  <c r="I52" s="1"/>
  <c r="F52" i="30"/>
  <c r="I52" s="1"/>
  <c r="H45" i="26"/>
  <c r="L45" s="1"/>
  <c r="F63" i="28"/>
  <c r="I63" s="1"/>
  <c r="F63" i="30"/>
  <c r="I63" s="1"/>
  <c r="H56" i="26"/>
  <c r="L56" s="1"/>
  <c r="F60" i="28"/>
  <c r="I60" s="1"/>
  <c r="F60" i="30"/>
  <c r="I60" s="1"/>
  <c r="H53" i="26"/>
  <c r="L53" s="1"/>
  <c r="F69" i="28"/>
  <c r="I69" s="1"/>
  <c r="F69" i="30"/>
  <c r="I69" s="1"/>
  <c r="H62" i="26"/>
  <c r="R184" i="18"/>
  <c r="P184"/>
  <c r="M190" i="24"/>
  <c r="G190" i="26" s="1"/>
  <c r="L190" i="24"/>
  <c r="F153" i="28"/>
  <c r="I153" s="1"/>
  <c r="F153" i="30"/>
  <c r="I153" s="1"/>
  <c r="H146" i="26"/>
  <c r="F71" i="28"/>
  <c r="I71" s="1"/>
  <c r="F71" i="30"/>
  <c r="I71" s="1"/>
  <c r="H64" i="26"/>
  <c r="F143" i="28"/>
  <c r="I143" s="1"/>
  <c r="F143" i="30"/>
  <c r="I143" s="1"/>
  <c r="H136" i="26"/>
  <c r="F95" i="28"/>
  <c r="I95" s="1"/>
  <c r="F95" i="30"/>
  <c r="I95" s="1"/>
  <c r="H88" i="26"/>
  <c r="L88" s="1"/>
  <c r="K65" i="11"/>
  <c r="K78"/>
  <c r="K104"/>
  <c r="K161"/>
  <c r="K165"/>
  <c r="K55"/>
  <c r="K97"/>
  <c r="K164"/>
  <c r="K203"/>
  <c r="K96"/>
  <c r="K106"/>
  <c r="K163"/>
  <c r="K177"/>
  <c r="K202"/>
  <c r="H20" i="10"/>
  <c r="H20" i="11" s="1"/>
  <c r="L20" s="1"/>
  <c r="H21" i="10"/>
  <c r="H21" i="11" s="1"/>
  <c r="L21" s="1"/>
  <c r="H26" i="10"/>
  <c r="H26" i="11" s="1"/>
  <c r="H27" i="10"/>
  <c r="H27" i="11" s="1"/>
  <c r="H34" i="10"/>
  <c r="H34" i="11" s="1"/>
  <c r="L34" s="1"/>
  <c r="H35" i="10"/>
  <c r="H35" i="11" s="1"/>
  <c r="L35" s="1"/>
  <c r="H36" i="10"/>
  <c r="H36" i="11" s="1"/>
  <c r="L36" s="1"/>
  <c r="H44" i="10"/>
  <c r="H44" i="11" s="1"/>
  <c r="L44" s="1"/>
  <c r="H45" i="10"/>
  <c r="H45" i="11" s="1"/>
  <c r="L45" s="1"/>
  <c r="H52" i="10"/>
  <c r="H52" i="11" s="1"/>
  <c r="L52" s="1"/>
  <c r="H53" i="10"/>
  <c r="H53" i="11" s="1"/>
  <c r="L53" s="1"/>
  <c r="H54" i="10"/>
  <c r="H54" i="11" s="1"/>
  <c r="L54" s="1"/>
  <c r="H56" i="10"/>
  <c r="H56" i="11" s="1"/>
  <c r="L56" s="1"/>
  <c r="H57" i="10"/>
  <c r="H57" i="11" s="1"/>
  <c r="L57" s="1"/>
  <c r="H58" i="10"/>
  <c r="H58" i="11" s="1"/>
  <c r="L58" s="1"/>
  <c r="H62" i="10"/>
  <c r="H62" i="11" s="1"/>
  <c r="L62" s="1"/>
  <c r="H63" i="10"/>
  <c r="H63" i="11" s="1"/>
  <c r="L63" s="1"/>
  <c r="H64" i="10"/>
  <c r="H64" i="11" s="1"/>
  <c r="L64" s="1"/>
  <c r="H72" i="10"/>
  <c r="H72" i="11" s="1"/>
  <c r="L72" s="1"/>
  <c r="H81" i="10"/>
  <c r="H81" i="11" s="1"/>
  <c r="L81" s="1"/>
  <c r="H88" i="10"/>
  <c r="H88" i="11" s="1"/>
  <c r="L88" s="1"/>
  <c r="H89" i="10"/>
  <c r="H89" i="11" s="1"/>
  <c r="L89" s="1"/>
  <c r="H90" i="10"/>
  <c r="H90" i="11" s="1"/>
  <c r="L90" s="1"/>
  <c r="H103" i="10"/>
  <c r="H103" i="11" s="1"/>
  <c r="H107" i="10"/>
  <c r="H107" i="11" s="1"/>
  <c r="L107" s="1"/>
  <c r="H108" i="10"/>
  <c r="H108" i="11" s="1"/>
  <c r="L108" s="1"/>
  <c r="H109" i="10"/>
  <c r="H109" i="11" s="1"/>
  <c r="L109" s="1"/>
  <c r="H111" i="10"/>
  <c r="H111" i="11" s="1"/>
  <c r="H130" i="10"/>
  <c r="H130" i="11" s="1"/>
  <c r="L130" s="1"/>
  <c r="H131" i="10"/>
  <c r="H131" i="11" s="1"/>
  <c r="L131" s="1"/>
  <c r="H136" i="10"/>
  <c r="H136" i="11" s="1"/>
  <c r="L136" s="1"/>
  <c r="H137" i="10"/>
  <c r="H137" i="11" s="1"/>
  <c r="L137" s="1"/>
  <c r="H145" i="10"/>
  <c r="H145" i="11" s="1"/>
  <c r="L145" s="1"/>
  <c r="H146" i="10"/>
  <c r="H146" i="11" s="1"/>
  <c r="L146" s="1"/>
  <c r="H158" i="10"/>
  <c r="H158" i="11" s="1"/>
  <c r="L158" s="1"/>
  <c r="H159" i="10"/>
  <c r="H159" i="11" s="1"/>
  <c r="L159" s="1"/>
  <c r="H160" i="10"/>
  <c r="H160" i="11" s="1"/>
  <c r="L160" s="1"/>
  <c r="H176" i="10"/>
  <c r="H176" i="11" s="1"/>
  <c r="L176" s="1"/>
  <c r="H185" i="10"/>
  <c r="H185" i="11" s="1"/>
  <c r="L185" s="1"/>
  <c r="H190" i="10"/>
  <c r="H190" i="11" s="1"/>
  <c r="L190" s="1"/>
  <c r="H194" i="10"/>
  <c r="H194" i="11" s="1"/>
  <c r="L194" s="1"/>
  <c r="H195" i="10"/>
  <c r="H195" i="11" s="1"/>
  <c r="L195" s="1"/>
  <c r="H200" i="10"/>
  <c r="H200" i="11" s="1"/>
  <c r="L200" s="1"/>
  <c r="H201" i="10"/>
  <c r="H201" i="11" s="1"/>
  <c r="L201" s="1"/>
  <c r="L208" i="10"/>
  <c r="J207"/>
  <c r="K207" s="1"/>
  <c r="J206"/>
  <c r="K206" s="1"/>
  <c r="K205"/>
  <c r="K204"/>
  <c r="J203"/>
  <c r="J202"/>
  <c r="K199"/>
  <c r="K198"/>
  <c r="J197"/>
  <c r="K197" s="1"/>
  <c r="K196"/>
  <c r="K193"/>
  <c r="K192"/>
  <c r="J191"/>
  <c r="K191" s="1"/>
  <c r="K189"/>
  <c r="K188"/>
  <c r="K187"/>
  <c r="K186"/>
  <c r="J184"/>
  <c r="K184" s="1"/>
  <c r="J183"/>
  <c r="K183" s="1"/>
  <c r="J182"/>
  <c r="K182" s="1"/>
  <c r="J181"/>
  <c r="K181" s="1"/>
  <c r="J180"/>
  <c r="K180" s="1"/>
  <c r="J179"/>
  <c r="K179" s="1"/>
  <c r="K178"/>
  <c r="J177"/>
  <c r="K177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K167"/>
  <c r="J166"/>
  <c r="J165"/>
  <c r="J164"/>
  <c r="K164" s="1"/>
  <c r="J163"/>
  <c r="J162"/>
  <c r="K162" s="1"/>
  <c r="J161"/>
  <c r="K157"/>
  <c r="K156"/>
  <c r="K155"/>
  <c r="K154"/>
  <c r="J153"/>
  <c r="K153" s="1"/>
  <c r="J152"/>
  <c r="K151"/>
  <c r="K150"/>
  <c r="K149"/>
  <c r="K148"/>
  <c r="K147"/>
  <c r="K144"/>
  <c r="K143"/>
  <c r="K142"/>
  <c r="K141"/>
  <c r="K140"/>
  <c r="K139"/>
  <c r="K138"/>
  <c r="K135"/>
  <c r="K134"/>
  <c r="K133"/>
  <c r="K132"/>
  <c r="K129"/>
  <c r="K128"/>
  <c r="J127"/>
  <c r="K127" s="1"/>
  <c r="K126"/>
  <c r="J125"/>
  <c r="K125" s="1"/>
  <c r="J124"/>
  <c r="K124" s="1"/>
  <c r="K123"/>
  <c r="J123"/>
  <c r="J122"/>
  <c r="K122" s="1"/>
  <c r="K121"/>
  <c r="J121"/>
  <c r="J120"/>
  <c r="K120" s="1"/>
  <c r="J119"/>
  <c r="K119" s="1"/>
  <c r="K118"/>
  <c r="K117"/>
  <c r="K116"/>
  <c r="K115"/>
  <c r="J114"/>
  <c r="K114" s="1"/>
  <c r="K113"/>
  <c r="K112"/>
  <c r="J110"/>
  <c r="K110" s="1"/>
  <c r="J106"/>
  <c r="K106" s="1"/>
  <c r="J105"/>
  <c r="K105" s="1"/>
  <c r="J104"/>
  <c r="K104" s="1"/>
  <c r="J102"/>
  <c r="K102" s="1"/>
  <c r="J101"/>
  <c r="K101" s="1"/>
  <c r="J100"/>
  <c r="K100" s="1"/>
  <c r="J99"/>
  <c r="K99" s="1"/>
  <c r="K98"/>
  <c r="J97"/>
  <c r="K97" s="1"/>
  <c r="J96"/>
  <c r="K96" s="1"/>
  <c r="J95"/>
  <c r="K95" s="1"/>
  <c r="K94"/>
  <c r="K93"/>
  <c r="J93"/>
  <c r="J92"/>
  <c r="K92" s="1"/>
  <c r="J91"/>
  <c r="K91" s="1"/>
  <c r="K87"/>
  <c r="J87"/>
  <c r="J86"/>
  <c r="K86" s="1"/>
  <c r="J85"/>
  <c r="K85" s="1"/>
  <c r="K84"/>
  <c r="J83"/>
  <c r="K83" s="1"/>
  <c r="K82"/>
  <c r="J80"/>
  <c r="K80" s="1"/>
  <c r="K79"/>
  <c r="J78"/>
  <c r="K78" s="1"/>
  <c r="K77"/>
  <c r="J76"/>
  <c r="K76" s="1"/>
  <c r="J75"/>
  <c r="K75" s="1"/>
  <c r="K74"/>
  <c r="J74"/>
  <c r="K73"/>
  <c r="K71"/>
  <c r="J70"/>
  <c r="K70" s="1"/>
  <c r="J69"/>
  <c r="K69" s="1"/>
  <c r="J68"/>
  <c r="K68" s="1"/>
  <c r="K67"/>
  <c r="K66"/>
  <c r="J65"/>
  <c r="K65" s="1"/>
  <c r="K61"/>
  <c r="K60"/>
  <c r="J59"/>
  <c r="K59" s="1"/>
  <c r="J55"/>
  <c r="K55" s="1"/>
  <c r="J51"/>
  <c r="K51" s="1"/>
  <c r="J50"/>
  <c r="K50" s="1"/>
  <c r="J49"/>
  <c r="K49" s="1"/>
  <c r="J48"/>
  <c r="K48" s="1"/>
  <c r="J47"/>
  <c r="K47" s="1"/>
  <c r="J46"/>
  <c r="K46" s="1"/>
  <c r="J43"/>
  <c r="K43" s="1"/>
  <c r="J42"/>
  <c r="K42" s="1"/>
  <c r="J41"/>
  <c r="K41" s="1"/>
  <c r="J40"/>
  <c r="K40" s="1"/>
  <c r="K39"/>
  <c r="J38"/>
  <c r="K38" s="1"/>
  <c r="J37"/>
  <c r="K37" s="1"/>
  <c r="K33"/>
  <c r="J32"/>
  <c r="K32" s="1"/>
  <c r="J31"/>
  <c r="K31" s="1"/>
  <c r="K30"/>
  <c r="K29"/>
  <c r="J28"/>
  <c r="K28" s="1"/>
  <c r="J25"/>
  <c r="K25" s="1"/>
  <c r="K24"/>
  <c r="J23"/>
  <c r="K23" s="1"/>
  <c r="J22"/>
  <c r="K22" s="1"/>
  <c r="J19"/>
  <c r="K19" s="1"/>
  <c r="J18"/>
  <c r="K18" s="1"/>
  <c r="J17"/>
  <c r="K17" s="1"/>
  <c r="J16"/>
  <c r="K16" s="1"/>
  <c r="K15"/>
  <c r="F207" i="28" l="1"/>
  <c r="I207" s="1"/>
  <c r="F207" i="30"/>
  <c r="I207" s="1"/>
  <c r="H200" i="26"/>
  <c r="F208" i="28"/>
  <c r="I208" s="1"/>
  <c r="F208" i="30"/>
  <c r="I208" s="1"/>
  <c r="H201" i="26"/>
  <c r="F192" i="28"/>
  <c r="I192" s="1"/>
  <c r="F192" i="30"/>
  <c r="I192" s="1"/>
  <c r="H185" i="26"/>
  <c r="L185" s="1"/>
  <c r="F197" i="28"/>
  <c r="I197" s="1"/>
  <c r="F197" i="30"/>
  <c r="I197" s="1"/>
  <c r="H190" i="26"/>
  <c r="H111" i="12"/>
  <c r="L111" i="11"/>
  <c r="H103" i="12"/>
  <c r="L103" i="11"/>
  <c r="H27" i="12"/>
  <c r="L27" i="11"/>
  <c r="K211"/>
  <c r="K6" s="1"/>
  <c r="K9" s="1"/>
  <c r="H26" i="12"/>
  <c r="L26" i="11"/>
  <c r="K152" i="10"/>
  <c r="K161"/>
  <c r="K163"/>
  <c r="K165"/>
  <c r="K166"/>
  <c r="K202"/>
  <c r="K203"/>
  <c r="H16" i="9"/>
  <c r="H16" i="10" s="1"/>
  <c r="H17" i="9"/>
  <c r="H17" i="10" s="1"/>
  <c r="H18" i="9"/>
  <c r="H18" i="10" s="1"/>
  <c r="H19" i="9"/>
  <c r="H19" i="10" s="1"/>
  <c r="H22" i="9"/>
  <c r="H22" i="10" s="1"/>
  <c r="H23" i="9"/>
  <c r="H23" i="10" s="1"/>
  <c r="H24" i="9"/>
  <c r="H25"/>
  <c r="H25" i="10" s="1"/>
  <c r="H28" i="9"/>
  <c r="H28" i="10" s="1"/>
  <c r="H29" i="9"/>
  <c r="H30"/>
  <c r="H31"/>
  <c r="H31" i="10" s="1"/>
  <c r="H32" i="9"/>
  <c r="H32" i="10" s="1"/>
  <c r="H33" i="9"/>
  <c r="H37"/>
  <c r="H37" i="10" s="1"/>
  <c r="H38" i="9"/>
  <c r="H38" i="10" s="1"/>
  <c r="H39" i="9"/>
  <c r="H40"/>
  <c r="H40" i="10" s="1"/>
  <c r="H41" i="9"/>
  <c r="H41" i="10" s="1"/>
  <c r="H42" i="9"/>
  <c r="H42" i="10" s="1"/>
  <c r="H43" i="9"/>
  <c r="H43" i="10" s="1"/>
  <c r="H46" i="9"/>
  <c r="H46" i="10" s="1"/>
  <c r="H47" i="9"/>
  <c r="H47" i="10" s="1"/>
  <c r="H48" i="9"/>
  <c r="H48" i="10" s="1"/>
  <c r="H49" i="9"/>
  <c r="H49" i="10" s="1"/>
  <c r="H50" i="9"/>
  <c r="H50" i="10" s="1"/>
  <c r="H51" i="9"/>
  <c r="H51" i="10" s="1"/>
  <c r="H55" i="9"/>
  <c r="H55" i="10" s="1"/>
  <c r="H59" i="9"/>
  <c r="H59" i="10" s="1"/>
  <c r="H60" i="9"/>
  <c r="H61"/>
  <c r="H65"/>
  <c r="H65" i="10" s="1"/>
  <c r="H66" i="9"/>
  <c r="H66" i="10" s="1"/>
  <c r="H67" i="9"/>
  <c r="H67" i="10" s="1"/>
  <c r="H68" i="9"/>
  <c r="H68" i="10" s="1"/>
  <c r="H69" i="9"/>
  <c r="H69" i="10" s="1"/>
  <c r="H70" i="9"/>
  <c r="H70" i="10" s="1"/>
  <c r="H71" i="9"/>
  <c r="H73"/>
  <c r="H74"/>
  <c r="H74" i="10" s="1"/>
  <c r="H75" i="9"/>
  <c r="H75" i="10" s="1"/>
  <c r="H76" i="9"/>
  <c r="H76" i="10" s="1"/>
  <c r="H77" i="9"/>
  <c r="H77" i="10" s="1"/>
  <c r="H78" i="9"/>
  <c r="H78" i="10" s="1"/>
  <c r="H79" i="9"/>
  <c r="H80"/>
  <c r="H80" i="10" s="1"/>
  <c r="H82" i="9"/>
  <c r="H83"/>
  <c r="H83" i="10" s="1"/>
  <c r="H83" i="11" s="1"/>
  <c r="H84" i="9"/>
  <c r="H85"/>
  <c r="H85" i="10" s="1"/>
  <c r="H86" i="9"/>
  <c r="H86" i="10" s="1"/>
  <c r="H87" i="9"/>
  <c r="H87" i="10" s="1"/>
  <c r="H91" i="9"/>
  <c r="H91" i="10" s="1"/>
  <c r="H92" i="9"/>
  <c r="H92" i="10" s="1"/>
  <c r="H93" i="9"/>
  <c r="H93" i="10" s="1"/>
  <c r="H94" i="9"/>
  <c r="H95"/>
  <c r="H95" i="10" s="1"/>
  <c r="H96" i="9"/>
  <c r="H96" i="10" s="1"/>
  <c r="H97" i="9"/>
  <c r="H97" i="10" s="1"/>
  <c r="H98" i="9"/>
  <c r="H99"/>
  <c r="H99" i="10" s="1"/>
  <c r="H100" i="9"/>
  <c r="H100" i="10" s="1"/>
  <c r="H101" i="9"/>
  <c r="H101" i="10" s="1"/>
  <c r="H102" i="9"/>
  <c r="H102" i="10" s="1"/>
  <c r="H104" i="9"/>
  <c r="H104" i="10" s="1"/>
  <c r="H105" i="9"/>
  <c r="H105" i="10" s="1"/>
  <c r="H106" i="9"/>
  <c r="H106" i="10" s="1"/>
  <c r="H110" i="9"/>
  <c r="H110" i="10" s="1"/>
  <c r="H112" i="9"/>
  <c r="H113"/>
  <c r="H114"/>
  <c r="H114" i="10" s="1"/>
  <c r="H115" i="9"/>
  <c r="H116"/>
  <c r="H117"/>
  <c r="H118"/>
  <c r="H119"/>
  <c r="H119" i="10" s="1"/>
  <c r="H120" i="9"/>
  <c r="H120" i="10" s="1"/>
  <c r="H121" i="9"/>
  <c r="H121" i="10" s="1"/>
  <c r="H122" i="9"/>
  <c r="H122" i="10" s="1"/>
  <c r="H123" i="9"/>
  <c r="H123" i="10" s="1"/>
  <c r="H124" i="9"/>
  <c r="H124" i="10" s="1"/>
  <c r="H125" i="9"/>
  <c r="H125" i="10" s="1"/>
  <c r="H126" i="9"/>
  <c r="H127"/>
  <c r="H127" i="10" s="1"/>
  <c r="H128" i="9"/>
  <c r="H129"/>
  <c r="H132"/>
  <c r="H133"/>
  <c r="H134"/>
  <c r="H135"/>
  <c r="H135" i="10" s="1"/>
  <c r="H138" i="9"/>
  <c r="H139"/>
  <c r="H140"/>
  <c r="H141"/>
  <c r="H142"/>
  <c r="H143"/>
  <c r="H144"/>
  <c r="H147"/>
  <c r="H148"/>
  <c r="H149"/>
  <c r="H150"/>
  <c r="H151"/>
  <c r="H152"/>
  <c r="H152" i="10" s="1"/>
  <c r="H152" i="11" s="1"/>
  <c r="H153" i="9"/>
  <c r="H153" i="10" s="1"/>
  <c r="H153" i="11" s="1"/>
  <c r="H154" i="9"/>
  <c r="H155"/>
  <c r="H156"/>
  <c r="H157"/>
  <c r="H161"/>
  <c r="H161" i="10" s="1"/>
  <c r="H161" i="11" s="1"/>
  <c r="H162" i="9"/>
  <c r="H162" i="10" s="1"/>
  <c r="H162" i="11" s="1"/>
  <c r="H163" i="9"/>
  <c r="H163" i="10" s="1"/>
  <c r="H163" i="11" s="1"/>
  <c r="H164" i="9"/>
  <c r="H164" i="10" s="1"/>
  <c r="H164" i="11" s="1"/>
  <c r="H165" i="9"/>
  <c r="H165" i="10" s="1"/>
  <c r="H165" i="11" s="1"/>
  <c r="H166" i="9"/>
  <c r="H166" i="10" s="1"/>
  <c r="H166" i="11" s="1"/>
  <c r="H167" i="9"/>
  <c r="H168"/>
  <c r="H168" i="10" s="1"/>
  <c r="H169" i="9"/>
  <c r="H169" i="10" s="1"/>
  <c r="H170" i="9"/>
  <c r="H170" i="10" s="1"/>
  <c r="H171" i="9"/>
  <c r="H171" i="10" s="1"/>
  <c r="H172" i="9"/>
  <c r="H172" i="10" s="1"/>
  <c r="H173" i="9"/>
  <c r="H173" i="10" s="1"/>
  <c r="H174" i="9"/>
  <c r="H174" i="10" s="1"/>
  <c r="H175" i="9"/>
  <c r="H175" i="10" s="1"/>
  <c r="H177" i="9"/>
  <c r="H177" i="10" s="1"/>
  <c r="H178" i="9"/>
  <c r="H179"/>
  <c r="H179" i="10" s="1"/>
  <c r="H180" i="9"/>
  <c r="H180" i="10" s="1"/>
  <c r="H181" i="9"/>
  <c r="H181" i="10" s="1"/>
  <c r="H182" i="9"/>
  <c r="H182" i="10" s="1"/>
  <c r="H183" i="9"/>
  <c r="H183" i="10" s="1"/>
  <c r="H184" i="9"/>
  <c r="H184" i="10" s="1"/>
  <c r="H186" i="9"/>
  <c r="H186" i="10" s="1"/>
  <c r="H187" i="9"/>
  <c r="H188"/>
  <c r="H189"/>
  <c r="H191"/>
  <c r="H191" i="10" s="1"/>
  <c r="H192" i="9"/>
  <c r="H193"/>
  <c r="H196"/>
  <c r="H197"/>
  <c r="H197" i="10" s="1"/>
  <c r="H198" i="9"/>
  <c r="H199"/>
  <c r="H202"/>
  <c r="H202" i="10" s="1"/>
  <c r="H202" i="11" s="1"/>
  <c r="H203" i="9"/>
  <c r="H203" i="10" s="1"/>
  <c r="H203" i="11" s="1"/>
  <c r="H204" i="9"/>
  <c r="H205"/>
  <c r="H206"/>
  <c r="H206" i="10" s="1"/>
  <c r="H207" i="9"/>
  <c r="H207" i="10" s="1"/>
  <c r="H15" i="9"/>
  <c r="H15" i="10" s="1"/>
  <c r="L66" i="9"/>
  <c r="L67"/>
  <c r="L186"/>
  <c r="L208"/>
  <c r="L15"/>
  <c r="K24"/>
  <c r="K29"/>
  <c r="K30"/>
  <c r="K33"/>
  <c r="K39"/>
  <c r="K60"/>
  <c r="K61"/>
  <c r="K66"/>
  <c r="K67"/>
  <c r="K71"/>
  <c r="K73"/>
  <c r="K77"/>
  <c r="K79"/>
  <c r="K82"/>
  <c r="K84"/>
  <c r="K94"/>
  <c r="K98"/>
  <c r="K112"/>
  <c r="K113"/>
  <c r="K115"/>
  <c r="K116"/>
  <c r="K117"/>
  <c r="K118"/>
  <c r="K126"/>
  <c r="K128"/>
  <c r="K129"/>
  <c r="K132"/>
  <c r="K133"/>
  <c r="K134"/>
  <c r="K135"/>
  <c r="K138"/>
  <c r="K139"/>
  <c r="K140"/>
  <c r="K141"/>
  <c r="K142"/>
  <c r="K143"/>
  <c r="K144"/>
  <c r="K147"/>
  <c r="K148"/>
  <c r="K149"/>
  <c r="K150"/>
  <c r="K151"/>
  <c r="K154"/>
  <c r="K155"/>
  <c r="K156"/>
  <c r="K157"/>
  <c r="K167"/>
  <c r="K178"/>
  <c r="K186"/>
  <c r="K187"/>
  <c r="K188"/>
  <c r="K189"/>
  <c r="K192"/>
  <c r="K193"/>
  <c r="K196"/>
  <c r="K198"/>
  <c r="K199"/>
  <c r="K204"/>
  <c r="K205"/>
  <c r="K15"/>
  <c r="J207"/>
  <c r="K207" s="1"/>
  <c r="J206"/>
  <c r="J203"/>
  <c r="K203" s="1"/>
  <c r="J202"/>
  <c r="J197"/>
  <c r="J191"/>
  <c r="J184"/>
  <c r="J183"/>
  <c r="K183" s="1"/>
  <c r="J182"/>
  <c r="J181"/>
  <c r="J180"/>
  <c r="K180" s="1"/>
  <c r="J179"/>
  <c r="J177"/>
  <c r="J175"/>
  <c r="K175" s="1"/>
  <c r="J174"/>
  <c r="J173"/>
  <c r="J172"/>
  <c r="K172" s="1"/>
  <c r="J171"/>
  <c r="K171" s="1"/>
  <c r="J170"/>
  <c r="J169"/>
  <c r="J168"/>
  <c r="J166"/>
  <c r="J165"/>
  <c r="J164"/>
  <c r="J163"/>
  <c r="K163" s="1"/>
  <c r="J162"/>
  <c r="J161"/>
  <c r="J153"/>
  <c r="K153" s="1"/>
  <c r="J152"/>
  <c r="K152" s="1"/>
  <c r="J127"/>
  <c r="J125"/>
  <c r="K125" s="1"/>
  <c r="J124"/>
  <c r="K124" s="1"/>
  <c r="J123"/>
  <c r="K123" s="1"/>
  <c r="J122"/>
  <c r="J121"/>
  <c r="L121" s="1"/>
  <c r="J120"/>
  <c r="K120" s="1"/>
  <c r="J119"/>
  <c r="K119" s="1"/>
  <c r="J114"/>
  <c r="J110"/>
  <c r="J106"/>
  <c r="J105"/>
  <c r="K105" s="1"/>
  <c r="J104"/>
  <c r="K104" s="1"/>
  <c r="J102"/>
  <c r="J101"/>
  <c r="J100"/>
  <c r="K100" s="1"/>
  <c r="J99"/>
  <c r="J97"/>
  <c r="J96"/>
  <c r="J95"/>
  <c r="J93"/>
  <c r="K93" s="1"/>
  <c r="J92"/>
  <c r="J91"/>
  <c r="J87"/>
  <c r="K87" s="1"/>
  <c r="J86"/>
  <c r="J85"/>
  <c r="K85" s="1"/>
  <c r="J83"/>
  <c r="J80"/>
  <c r="K80" s="1"/>
  <c r="J78"/>
  <c r="J76"/>
  <c r="J75"/>
  <c r="K75" s="1"/>
  <c r="J74"/>
  <c r="J70"/>
  <c r="J69"/>
  <c r="J68"/>
  <c r="K68" s="1"/>
  <c r="J65"/>
  <c r="K65" s="1"/>
  <c r="J59"/>
  <c r="J55"/>
  <c r="K55" s="1"/>
  <c r="J51"/>
  <c r="J50"/>
  <c r="J49"/>
  <c r="K49" s="1"/>
  <c r="J48"/>
  <c r="K48" s="1"/>
  <c r="J47"/>
  <c r="J46"/>
  <c r="J43"/>
  <c r="J42"/>
  <c r="J41"/>
  <c r="K41" s="1"/>
  <c r="J40"/>
  <c r="L40" s="1"/>
  <c r="J38"/>
  <c r="J37"/>
  <c r="K37" s="1"/>
  <c r="J32"/>
  <c r="K32" s="1"/>
  <c r="J31"/>
  <c r="J28"/>
  <c r="K28" s="1"/>
  <c r="J25"/>
  <c r="K25" s="1"/>
  <c r="J23"/>
  <c r="J22"/>
  <c r="J19"/>
  <c r="J18"/>
  <c r="K18" s="1"/>
  <c r="J17"/>
  <c r="K17" s="1"/>
  <c r="J16"/>
  <c r="L83" i="10" l="1"/>
  <c r="L26" i="12"/>
  <c r="H26" i="13"/>
  <c r="H26" i="14" s="1"/>
  <c r="M26" i="12"/>
  <c r="L205" i="9"/>
  <c r="H205" i="10"/>
  <c r="L199" i="9"/>
  <c r="H199" i="10"/>
  <c r="L193" i="9"/>
  <c r="H193" i="10"/>
  <c r="L188" i="9"/>
  <c r="H188" i="10"/>
  <c r="L183"/>
  <c r="H183" i="11"/>
  <c r="L179" i="10"/>
  <c r="H179" i="11"/>
  <c r="L174" i="10"/>
  <c r="H174" i="11"/>
  <c r="L170" i="10"/>
  <c r="H170" i="11"/>
  <c r="H166" i="12"/>
  <c r="L166" i="11"/>
  <c r="H162" i="12"/>
  <c r="L162" i="11"/>
  <c r="L155" i="9"/>
  <c r="H155" i="10"/>
  <c r="L151" i="9"/>
  <c r="H151" i="10"/>
  <c r="L147" i="9"/>
  <c r="H147" i="10"/>
  <c r="L141" i="9"/>
  <c r="H141" i="10"/>
  <c r="L135"/>
  <c r="H135" i="11"/>
  <c r="L129" i="9"/>
  <c r="H129" i="10"/>
  <c r="L125"/>
  <c r="H125" i="11"/>
  <c r="L121" i="10"/>
  <c r="H121" i="11"/>
  <c r="L117" i="9"/>
  <c r="H117" i="10"/>
  <c r="L113" i="9"/>
  <c r="H113" i="10"/>
  <c r="H105" i="11"/>
  <c r="L105" i="10"/>
  <c r="H100" i="11"/>
  <c r="L100" i="10"/>
  <c r="H96" i="11"/>
  <c r="L96" i="10"/>
  <c r="H92" i="11"/>
  <c r="L92" i="10"/>
  <c r="H85" i="11"/>
  <c r="L85" i="10"/>
  <c r="H80" i="11"/>
  <c r="L80" i="10"/>
  <c r="H76" i="11"/>
  <c r="L76" i="10"/>
  <c r="L71" i="9"/>
  <c r="H71" i="10"/>
  <c r="L67"/>
  <c r="H67" i="11"/>
  <c r="L60" i="9"/>
  <c r="H60" i="10"/>
  <c r="H50" i="11"/>
  <c r="L50" i="10"/>
  <c r="H46" i="11"/>
  <c r="L46" i="10"/>
  <c r="H40" i="11"/>
  <c r="L40" i="10"/>
  <c r="L33" i="9"/>
  <c r="H33" i="10"/>
  <c r="L29" i="9"/>
  <c r="H29" i="10"/>
  <c r="L23"/>
  <c r="H23" i="11"/>
  <c r="L17" i="10"/>
  <c r="H17" i="11"/>
  <c r="L164" i="10"/>
  <c r="K211"/>
  <c r="K6" s="1"/>
  <c r="K9" s="1"/>
  <c r="L202"/>
  <c r="H103" i="13"/>
  <c r="H103" i="14" s="1"/>
  <c r="M103" i="12"/>
  <c r="L103"/>
  <c r="H202"/>
  <c r="L202" i="11"/>
  <c r="L189" i="9"/>
  <c r="H189" i="10"/>
  <c r="H180" i="11"/>
  <c r="L180" i="10"/>
  <c r="L171"/>
  <c r="H171" i="11"/>
  <c r="H163" i="12"/>
  <c r="L163" i="11"/>
  <c r="L156" i="9"/>
  <c r="H156" i="10"/>
  <c r="L148" i="9"/>
  <c r="H148" i="10"/>
  <c r="L138" i="9"/>
  <c r="H138" i="10"/>
  <c r="L122"/>
  <c r="H122" i="11"/>
  <c r="L118" i="9"/>
  <c r="H118" i="10"/>
  <c r="H106" i="11"/>
  <c r="L106" i="10"/>
  <c r="H97" i="11"/>
  <c r="L97" i="10"/>
  <c r="H86" i="11"/>
  <c r="L86" i="10"/>
  <c r="L82" i="9"/>
  <c r="H82" i="10"/>
  <c r="H68" i="11"/>
  <c r="L68" i="10"/>
  <c r="L51"/>
  <c r="H51" i="11"/>
  <c r="L41" i="10"/>
  <c r="H41" i="11"/>
  <c r="L18" i="10"/>
  <c r="H18" i="11"/>
  <c r="L152" i="10"/>
  <c r="L135" i="9"/>
  <c r="L15" i="10"/>
  <c r="H15" i="11"/>
  <c r="L204" i="9"/>
  <c r="H204" i="10"/>
  <c r="L198" i="9"/>
  <c r="H198" i="10"/>
  <c r="L192" i="9"/>
  <c r="H192" i="10"/>
  <c r="L187" i="9"/>
  <c r="H187" i="10"/>
  <c r="H182" i="11"/>
  <c r="L182" i="10"/>
  <c r="L178" i="9"/>
  <c r="H178" i="10"/>
  <c r="H173" i="11"/>
  <c r="L173" i="10"/>
  <c r="H169" i="11"/>
  <c r="L169" i="10"/>
  <c r="H165" i="12"/>
  <c r="L165" i="11"/>
  <c r="H161" i="12"/>
  <c r="L161" i="11"/>
  <c r="L154" i="9"/>
  <c r="H154" i="10"/>
  <c r="L150" i="9"/>
  <c r="H150" i="10"/>
  <c r="L144" i="9"/>
  <c r="H144" i="10"/>
  <c r="L140" i="9"/>
  <c r="H140" i="10"/>
  <c r="L134" i="9"/>
  <c r="H134" i="10"/>
  <c r="L128" i="9"/>
  <c r="H128" i="10"/>
  <c r="H124" i="11"/>
  <c r="L124" i="10"/>
  <c r="H120" i="11"/>
  <c r="L120" i="10"/>
  <c r="L116" i="9"/>
  <c r="H116" i="10"/>
  <c r="L112" i="9"/>
  <c r="H112" i="10"/>
  <c r="H104" i="11"/>
  <c r="L104" i="10"/>
  <c r="H99" i="11"/>
  <c r="L99" i="10"/>
  <c r="L95"/>
  <c r="H95" i="11"/>
  <c r="L91" i="10"/>
  <c r="H91" i="11"/>
  <c r="L84" i="9"/>
  <c r="H84" i="10"/>
  <c r="L79" i="9"/>
  <c r="H79" i="10"/>
  <c r="L75"/>
  <c r="H75" i="11"/>
  <c r="H70"/>
  <c r="L70" i="10"/>
  <c r="H66" i="11"/>
  <c r="L66" i="10"/>
  <c r="L59"/>
  <c r="H59" i="11"/>
  <c r="L49" i="10"/>
  <c r="H49" i="11"/>
  <c r="L43" i="10"/>
  <c r="H43" i="11"/>
  <c r="L39" i="9"/>
  <c r="H39" i="10"/>
  <c r="H32" i="11"/>
  <c r="L32" i="10"/>
  <c r="H28" i="11"/>
  <c r="L28" i="10"/>
  <c r="L22"/>
  <c r="H22" i="11"/>
  <c r="L16" i="10"/>
  <c r="H16" i="11"/>
  <c r="L162" i="10"/>
  <c r="L166"/>
  <c r="L163"/>
  <c r="L165"/>
  <c r="L206"/>
  <c r="H206" i="11"/>
  <c r="L196" i="9"/>
  <c r="H196" i="10"/>
  <c r="H184" i="11"/>
  <c r="L184" i="10"/>
  <c r="L175"/>
  <c r="H175" i="11"/>
  <c r="L167" i="9"/>
  <c r="H167" i="10"/>
  <c r="H152" i="12"/>
  <c r="L152" i="11"/>
  <c r="L142" i="9"/>
  <c r="H142" i="10"/>
  <c r="L132" i="9"/>
  <c r="H132" i="10"/>
  <c r="L126" i="9"/>
  <c r="H126" i="10"/>
  <c r="L114"/>
  <c r="H114" i="11"/>
  <c r="H101"/>
  <c r="L101" i="10"/>
  <c r="H93" i="11"/>
  <c r="L93" i="10"/>
  <c r="H77" i="11"/>
  <c r="L77" i="10"/>
  <c r="L73" i="9"/>
  <c r="H73" i="10"/>
  <c r="L61" i="9"/>
  <c r="H61" i="10"/>
  <c r="L47"/>
  <c r="H47" i="11"/>
  <c r="H37"/>
  <c r="L37" i="10"/>
  <c r="L30" i="9"/>
  <c r="H30" i="10"/>
  <c r="L24" i="9"/>
  <c r="H24" i="10"/>
  <c r="L77" i="9"/>
  <c r="H207" i="11"/>
  <c r="L207" i="10"/>
  <c r="H203" i="12"/>
  <c r="L203" i="11"/>
  <c r="L197" i="10"/>
  <c r="H197" i="11"/>
  <c r="L191" i="10"/>
  <c r="H191" i="11"/>
  <c r="L186" i="10"/>
  <c r="H186" i="11"/>
  <c r="H181"/>
  <c r="L181" i="10"/>
  <c r="L177"/>
  <c r="H177" i="11"/>
  <c r="H172"/>
  <c r="L172" i="10"/>
  <c r="H168" i="11"/>
  <c r="L168" i="10"/>
  <c r="H164" i="12"/>
  <c r="L164" i="11"/>
  <c r="L157" i="9"/>
  <c r="H157" i="10"/>
  <c r="H153" i="12"/>
  <c r="L153" i="11"/>
  <c r="L149" i="9"/>
  <c r="H149" i="10"/>
  <c r="L143" i="9"/>
  <c r="H143" i="10"/>
  <c r="L139" i="9"/>
  <c r="H139" i="10"/>
  <c r="L133" i="9"/>
  <c r="H133" i="10"/>
  <c r="L127"/>
  <c r="H127" i="11"/>
  <c r="L123" i="10"/>
  <c r="H123" i="11"/>
  <c r="L119" i="10"/>
  <c r="H119" i="11"/>
  <c r="L115" i="9"/>
  <c r="H115" i="10"/>
  <c r="L110"/>
  <c r="H110" i="11"/>
  <c r="L102" i="10"/>
  <c r="H102" i="11"/>
  <c r="L98" i="9"/>
  <c r="H98" i="10"/>
  <c r="L94" i="9"/>
  <c r="H94" i="10"/>
  <c r="H87" i="11"/>
  <c r="L87" i="10"/>
  <c r="H83" i="12"/>
  <c r="L83" i="11"/>
  <c r="L78" i="10"/>
  <c r="H78" i="11"/>
  <c r="H74"/>
  <c r="L74" i="10"/>
  <c r="H69" i="11"/>
  <c r="L69" i="10"/>
  <c r="L65"/>
  <c r="H65" i="11"/>
  <c r="L55" i="10"/>
  <c r="H55" i="11"/>
  <c r="H48"/>
  <c r="L48" i="10"/>
  <c r="L42"/>
  <c r="H42" i="11"/>
  <c r="L38" i="10"/>
  <c r="H38" i="11"/>
  <c r="L31" i="10"/>
  <c r="H31" i="11"/>
  <c r="L25" i="10"/>
  <c r="H25" i="11"/>
  <c r="L19" i="10"/>
  <c r="H19" i="11"/>
  <c r="L153" i="10"/>
  <c r="L203"/>
  <c r="L161"/>
  <c r="H27" i="13"/>
  <c r="H27" i="14" s="1"/>
  <c r="M27" i="12"/>
  <c r="L27"/>
  <c r="H111" i="13"/>
  <c r="H111" i="14" s="1"/>
  <c r="M111" i="12"/>
  <c r="L111"/>
  <c r="L97" i="9"/>
  <c r="L184"/>
  <c r="L206"/>
  <c r="L69"/>
  <c r="L95"/>
  <c r="L168"/>
  <c r="L203"/>
  <c r="L183"/>
  <c r="L175"/>
  <c r="L171"/>
  <c r="L163"/>
  <c r="L120"/>
  <c r="L104"/>
  <c r="L100"/>
  <c r="L80"/>
  <c r="L68"/>
  <c r="L28"/>
  <c r="L87"/>
  <c r="K95"/>
  <c r="L123"/>
  <c r="L207"/>
  <c r="L152"/>
  <c r="L48"/>
  <c r="L32"/>
  <c r="L18"/>
  <c r="K168"/>
  <c r="L119"/>
  <c r="L55"/>
  <c r="L92"/>
  <c r="L179"/>
  <c r="L191"/>
  <c r="L75"/>
  <c r="K191"/>
  <c r="K40"/>
  <c r="L125"/>
  <c r="K184"/>
  <c r="K69"/>
  <c r="L65"/>
  <c r="L17"/>
  <c r="L202"/>
  <c r="K179"/>
  <c r="K121"/>
  <c r="K97"/>
  <c r="K92"/>
  <c r="L41"/>
  <c r="L180"/>
  <c r="L172"/>
  <c r="L105"/>
  <c r="L93"/>
  <c r="L85"/>
  <c r="L37"/>
  <c r="L25"/>
  <c r="L42"/>
  <c r="L181"/>
  <c r="L76"/>
  <c r="L96"/>
  <c r="L101"/>
  <c r="L164"/>
  <c r="L19"/>
  <c r="K19"/>
  <c r="L38"/>
  <c r="K38"/>
  <c r="L43"/>
  <c r="K43"/>
  <c r="L59"/>
  <c r="K59"/>
  <c r="L70"/>
  <c r="K70"/>
  <c r="L83"/>
  <c r="K83"/>
  <c r="L91"/>
  <c r="K91"/>
  <c r="L106"/>
  <c r="K106"/>
  <c r="L169"/>
  <c r="K169"/>
  <c r="L173"/>
  <c r="K173"/>
  <c r="L177"/>
  <c r="K177"/>
  <c r="L182"/>
  <c r="K182"/>
  <c r="K164"/>
  <c r="K101"/>
  <c r="K96"/>
  <c r="K76"/>
  <c r="L153"/>
  <c r="L124"/>
  <c r="L49"/>
  <c r="L16"/>
  <c r="K16"/>
  <c r="L22"/>
  <c r="K22"/>
  <c r="L31"/>
  <c r="K31"/>
  <c r="L46"/>
  <c r="K46"/>
  <c r="L50"/>
  <c r="K50"/>
  <c r="L78"/>
  <c r="K78"/>
  <c r="L102"/>
  <c r="K102"/>
  <c r="L110"/>
  <c r="K110"/>
  <c r="L161"/>
  <c r="K161"/>
  <c r="L165"/>
  <c r="K165"/>
  <c r="L170"/>
  <c r="K170"/>
  <c r="L174"/>
  <c r="K174"/>
  <c r="L23"/>
  <c r="K23"/>
  <c r="L47"/>
  <c r="K47"/>
  <c r="L51"/>
  <c r="K51"/>
  <c r="L74"/>
  <c r="K74"/>
  <c r="L86"/>
  <c r="K86"/>
  <c r="L99"/>
  <c r="K99"/>
  <c r="L114"/>
  <c r="K114"/>
  <c r="L122"/>
  <c r="K122"/>
  <c r="L127"/>
  <c r="K127"/>
  <c r="L162"/>
  <c r="K162"/>
  <c r="L166"/>
  <c r="K166"/>
  <c r="L197"/>
  <c r="K197"/>
  <c r="K206"/>
  <c r="K202"/>
  <c r="K181"/>
  <c r="K42"/>
  <c r="K188" i="6"/>
  <c r="K189"/>
  <c r="K190"/>
  <c r="K187"/>
  <c r="K148"/>
  <c r="K149"/>
  <c r="K150"/>
  <c r="K151"/>
  <c r="K154"/>
  <c r="K155"/>
  <c r="K156"/>
  <c r="K157"/>
  <c r="K147"/>
  <c r="K136"/>
  <c r="K137"/>
  <c r="K138"/>
  <c r="K139"/>
  <c r="K140"/>
  <c r="K141"/>
  <c r="K142"/>
  <c r="K143"/>
  <c r="K144"/>
  <c r="K133"/>
  <c r="K135"/>
  <c r="K132"/>
  <c r="K117"/>
  <c r="K118"/>
  <c r="K126"/>
  <c r="K128"/>
  <c r="K129"/>
  <c r="K116"/>
  <c r="K112"/>
  <c r="M111" i="14" l="1"/>
  <c r="H111" i="16"/>
  <c r="L111" i="14"/>
  <c r="L103"/>
  <c r="H103" i="16"/>
  <c r="M103" i="14"/>
  <c r="M27"/>
  <c r="H27" i="16"/>
  <c r="L27" i="14"/>
  <c r="H26" i="16"/>
  <c r="L26" i="14"/>
  <c r="M26"/>
  <c r="H74" i="12"/>
  <c r="L74" i="11"/>
  <c r="H172" i="12"/>
  <c r="L172" i="11"/>
  <c r="H203" i="13"/>
  <c r="H203" i="14" s="1"/>
  <c r="M203" i="12"/>
  <c r="L203"/>
  <c r="H124"/>
  <c r="L124" i="11"/>
  <c r="H182" i="12"/>
  <c r="L182" i="11"/>
  <c r="H86" i="12"/>
  <c r="L86" i="11"/>
  <c r="L202" i="12"/>
  <c r="H202" i="13"/>
  <c r="H202" i="14" s="1"/>
  <c r="M202" i="12"/>
  <c r="H40"/>
  <c r="L40" i="11"/>
  <c r="H105" i="12"/>
  <c r="L105" i="11"/>
  <c r="H42" i="12"/>
  <c r="L42" i="11"/>
  <c r="H78" i="12"/>
  <c r="L78" i="11"/>
  <c r="L98" i="10"/>
  <c r="H98" i="11"/>
  <c r="H119" i="12"/>
  <c r="L119" i="11"/>
  <c r="L139" i="10"/>
  <c r="H139" i="11"/>
  <c r="L149" i="10"/>
  <c r="H149" i="11"/>
  <c r="H177" i="12"/>
  <c r="L177" i="11"/>
  <c r="H186" i="12"/>
  <c r="L186" i="11"/>
  <c r="H197" i="12"/>
  <c r="L197" i="11"/>
  <c r="H24"/>
  <c r="L24" i="10"/>
  <c r="H61" i="11"/>
  <c r="L61" i="10"/>
  <c r="H126" i="11"/>
  <c r="L126" i="10"/>
  <c r="H142" i="11"/>
  <c r="L142" i="10"/>
  <c r="L167"/>
  <c r="H167" i="11"/>
  <c r="H206" i="12"/>
  <c r="L206" i="11"/>
  <c r="H22" i="12"/>
  <c r="L22" i="11"/>
  <c r="H43" i="12"/>
  <c r="L43" i="11"/>
  <c r="H59" i="12"/>
  <c r="L59" i="11"/>
  <c r="L79" i="10"/>
  <c r="H79" i="11"/>
  <c r="H91" i="12"/>
  <c r="L91" i="11"/>
  <c r="H112"/>
  <c r="L112" i="10"/>
  <c r="H128" i="11"/>
  <c r="L128" i="10"/>
  <c r="H140" i="11"/>
  <c r="L140" i="10"/>
  <c r="H150" i="11"/>
  <c r="L150" i="10"/>
  <c r="H178" i="11"/>
  <c r="L178" i="10"/>
  <c r="L187"/>
  <c r="H187" i="11"/>
  <c r="H198"/>
  <c r="L198" i="10"/>
  <c r="H15" i="12"/>
  <c r="L15" i="11"/>
  <c r="H18" i="12"/>
  <c r="L18" i="11"/>
  <c r="H51" i="12"/>
  <c r="L51" i="11"/>
  <c r="L82" i="10"/>
  <c r="H82" i="11"/>
  <c r="L118" i="10"/>
  <c r="H118" i="11"/>
  <c r="H138"/>
  <c r="L138" i="10"/>
  <c r="H156" i="11"/>
  <c r="L156" i="10"/>
  <c r="H171" i="12"/>
  <c r="L171" i="11"/>
  <c r="H189"/>
  <c r="L189" i="10"/>
  <c r="H23" i="12"/>
  <c r="L23" i="11"/>
  <c r="H33"/>
  <c r="L33" i="10"/>
  <c r="H60" i="11"/>
  <c r="L60" i="10"/>
  <c r="L71"/>
  <c r="H71" i="11"/>
  <c r="L113" i="10"/>
  <c r="H113" i="11"/>
  <c r="H121" i="12"/>
  <c r="L121" i="11"/>
  <c r="H129"/>
  <c r="L129" i="10"/>
  <c r="H141" i="11"/>
  <c r="L141" i="10"/>
  <c r="L151"/>
  <c r="H151" i="11"/>
  <c r="H170" i="12"/>
  <c r="L170" i="11"/>
  <c r="H179" i="12"/>
  <c r="L179" i="11"/>
  <c r="H188"/>
  <c r="L188" i="10"/>
  <c r="L199"/>
  <c r="H199" i="11"/>
  <c r="H48" i="12"/>
  <c r="L48" i="11"/>
  <c r="H83" i="13"/>
  <c r="H83" i="14" s="1"/>
  <c r="M83" i="12"/>
  <c r="L83"/>
  <c r="H164" i="13"/>
  <c r="H164" i="14" s="1"/>
  <c r="M164" i="12"/>
  <c r="L164"/>
  <c r="H181"/>
  <c r="L181" i="11"/>
  <c r="H93" i="12"/>
  <c r="L93" i="11"/>
  <c r="H28" i="12"/>
  <c r="L28" i="11"/>
  <c r="H66" i="12"/>
  <c r="L66" i="11"/>
  <c r="H173" i="12"/>
  <c r="L173" i="11"/>
  <c r="H106" i="12"/>
  <c r="L106" i="11"/>
  <c r="H163" i="13"/>
  <c r="H163" i="14" s="1"/>
  <c r="M163" i="12"/>
  <c r="L163"/>
  <c r="H50"/>
  <c r="L50" i="11"/>
  <c r="H76" i="12"/>
  <c r="L76" i="11"/>
  <c r="H96" i="12"/>
  <c r="L96" i="11"/>
  <c r="L166" i="12"/>
  <c r="H166" i="13"/>
  <c r="H166" i="14" s="1"/>
  <c r="M166" i="12"/>
  <c r="L27" i="13"/>
  <c r="M27"/>
  <c r="H55" i="12"/>
  <c r="L55" i="11"/>
  <c r="H110" i="12"/>
  <c r="L110" i="11"/>
  <c r="H157"/>
  <c r="L157" i="10"/>
  <c r="M111" i="13"/>
  <c r="L111"/>
  <c r="H69" i="12"/>
  <c r="L69" i="11"/>
  <c r="H87" i="12"/>
  <c r="L87" i="11"/>
  <c r="H168" i="12"/>
  <c r="L168" i="11"/>
  <c r="H207" i="12"/>
  <c r="L207" i="11"/>
  <c r="H37" i="12"/>
  <c r="L37" i="11"/>
  <c r="H77" i="12"/>
  <c r="L77" i="11"/>
  <c r="H101" i="12"/>
  <c r="L101" i="11"/>
  <c r="H184" i="12"/>
  <c r="L184" i="11"/>
  <c r="H32" i="12"/>
  <c r="L32" i="11"/>
  <c r="H70" i="12"/>
  <c r="L70" i="11"/>
  <c r="H99" i="12"/>
  <c r="L99" i="11"/>
  <c r="H120" i="12"/>
  <c r="L120" i="11"/>
  <c r="H161" i="13"/>
  <c r="H161" i="14" s="1"/>
  <c r="M161" i="12"/>
  <c r="L161"/>
  <c r="H169"/>
  <c r="L169" i="11"/>
  <c r="H97" i="12"/>
  <c r="L97" i="11"/>
  <c r="H46" i="12"/>
  <c r="L46" i="11"/>
  <c r="H80" i="12"/>
  <c r="L80" i="11"/>
  <c r="H92" i="12"/>
  <c r="L92" i="11"/>
  <c r="H100" i="12"/>
  <c r="L100" i="11"/>
  <c r="L162" i="12"/>
  <c r="H162" i="13"/>
  <c r="H162" i="14" s="1"/>
  <c r="M162" i="12"/>
  <c r="M26" i="13"/>
  <c r="L26"/>
  <c r="H153"/>
  <c r="H153" i="14" s="1"/>
  <c r="M153" i="12"/>
  <c r="L153"/>
  <c r="H152" i="13"/>
  <c r="H152" i="14" s="1"/>
  <c r="M152" i="12"/>
  <c r="L152"/>
  <c r="H104"/>
  <c r="L104" i="11"/>
  <c r="L165" i="12"/>
  <c r="H165" i="13"/>
  <c r="H165" i="14" s="1"/>
  <c r="M165" i="12"/>
  <c r="H68"/>
  <c r="L68" i="11"/>
  <c r="H180" i="12"/>
  <c r="L180" i="11"/>
  <c r="H85" i="12"/>
  <c r="L85" i="11"/>
  <c r="H19" i="12"/>
  <c r="L19" i="11"/>
  <c r="H31" i="12"/>
  <c r="L31" i="11"/>
  <c r="H127" i="12"/>
  <c r="L127" i="11"/>
  <c r="H25" i="12"/>
  <c r="L25" i="11"/>
  <c r="H38" i="12"/>
  <c r="L38" i="11"/>
  <c r="H65" i="12"/>
  <c r="L65" i="11"/>
  <c r="L94" i="10"/>
  <c r="H94" i="11"/>
  <c r="H102" i="12"/>
  <c r="L102" i="11"/>
  <c r="H115"/>
  <c r="L115" i="10"/>
  <c r="H123" i="12"/>
  <c r="L123" i="11"/>
  <c r="L133" i="10"/>
  <c r="H133" i="11"/>
  <c r="L143" i="10"/>
  <c r="H143" i="11"/>
  <c r="H191" i="12"/>
  <c r="L191" i="11"/>
  <c r="L30" i="10"/>
  <c r="H30" i="11"/>
  <c r="H47" i="12"/>
  <c r="L47" i="11"/>
  <c r="H73"/>
  <c r="L73" i="10"/>
  <c r="H114" i="12"/>
  <c r="L114" i="11"/>
  <c r="H132"/>
  <c r="L132" i="10"/>
  <c r="H175" i="12"/>
  <c r="L175" i="11"/>
  <c r="H196"/>
  <c r="L196" i="10"/>
  <c r="H16" i="12"/>
  <c r="L16" i="11"/>
  <c r="L39" i="10"/>
  <c r="H39" i="11"/>
  <c r="H49" i="12"/>
  <c r="L49" i="11"/>
  <c r="H75" i="12"/>
  <c r="L75" i="11"/>
  <c r="H84"/>
  <c r="L84" i="10"/>
  <c r="H95" i="12"/>
  <c r="L95" i="11"/>
  <c r="H116"/>
  <c r="L116" i="10"/>
  <c r="H134" i="11"/>
  <c r="L134" i="10"/>
  <c r="H144" i="11"/>
  <c r="L144" i="10"/>
  <c r="L154"/>
  <c r="H154" i="11"/>
  <c r="H192"/>
  <c r="L192" i="10"/>
  <c r="H204" i="11"/>
  <c r="L204" i="10"/>
  <c r="H41" i="12"/>
  <c r="L41" i="11"/>
  <c r="H122" i="12"/>
  <c r="L122" i="11"/>
  <c r="H148"/>
  <c r="L148" i="10"/>
  <c r="L103" i="13"/>
  <c r="M103"/>
  <c r="H17" i="12"/>
  <c r="L17" i="11"/>
  <c r="L29" i="10"/>
  <c r="H29" i="11"/>
  <c r="H67" i="12"/>
  <c r="L67" i="11"/>
  <c r="L117" i="10"/>
  <c r="H117" i="11"/>
  <c r="H125" i="12"/>
  <c r="L125" i="11"/>
  <c r="H135" i="12"/>
  <c r="L135" i="11"/>
  <c r="L147" i="10"/>
  <c r="H147" i="11"/>
  <c r="L155" i="10"/>
  <c r="H155" i="11"/>
  <c r="H174" i="12"/>
  <c r="L174" i="11"/>
  <c r="H183" i="12"/>
  <c r="L183" i="11"/>
  <c r="L193" i="10"/>
  <c r="H193" i="11"/>
  <c r="H205"/>
  <c r="L205" i="10"/>
  <c r="K211" i="9"/>
  <c r="K6" s="1"/>
  <c r="K9" s="1"/>
  <c r="L211"/>
  <c r="L145" i="6"/>
  <c r="L191"/>
  <c r="L187"/>
  <c r="H153" i="16" l="1"/>
  <c r="M153" i="14"/>
  <c r="L153"/>
  <c r="M203"/>
  <c r="H203" i="16"/>
  <c r="L203" i="14"/>
  <c r="H103" i="22"/>
  <c r="M103" i="16"/>
  <c r="O103" s="1"/>
  <c r="L103"/>
  <c r="H165"/>
  <c r="M165" i="14"/>
  <c r="L165"/>
  <c r="H26" i="22"/>
  <c r="M26" i="16"/>
  <c r="O26" s="1"/>
  <c r="L26"/>
  <c r="F103" i="23"/>
  <c r="M103" s="1"/>
  <c r="O103" s="1"/>
  <c r="F103" i="19"/>
  <c r="M103" s="1"/>
  <c r="O103" s="1"/>
  <c r="O103" i="14"/>
  <c r="F102" i="18"/>
  <c r="H111" i="22"/>
  <c r="M111" i="16"/>
  <c r="O111" s="1"/>
  <c r="L111"/>
  <c r="M83" i="14"/>
  <c r="H83" i="16"/>
  <c r="L83" i="14"/>
  <c r="F111" i="23"/>
  <c r="M111" s="1"/>
  <c r="O111" s="1"/>
  <c r="F111" i="19"/>
  <c r="M111" s="1"/>
  <c r="O111" s="1"/>
  <c r="O111" i="14"/>
  <c r="F110" i="18"/>
  <c r="H163" i="16"/>
  <c r="M163" i="14"/>
  <c r="L163"/>
  <c r="H202" i="16"/>
  <c r="L202" i="14"/>
  <c r="M202"/>
  <c r="F27" i="23"/>
  <c r="M27" s="1"/>
  <c r="O27" s="1"/>
  <c r="F27" i="19"/>
  <c r="M27" s="1"/>
  <c r="O27" s="1"/>
  <c r="F27" i="18"/>
  <c r="O27" i="14"/>
  <c r="H162" i="16"/>
  <c r="M162" i="14"/>
  <c r="L162"/>
  <c r="H161" i="16"/>
  <c r="M161" i="14"/>
  <c r="L161"/>
  <c r="H166" i="16"/>
  <c r="M166" i="14"/>
  <c r="L166"/>
  <c r="H152" i="16"/>
  <c r="L152" i="14"/>
  <c r="M152"/>
  <c r="H164" i="16"/>
  <c r="L164" i="14"/>
  <c r="M164"/>
  <c r="F26" i="23"/>
  <c r="M26" s="1"/>
  <c r="O26" s="1"/>
  <c r="F26" i="19"/>
  <c r="M26" s="1"/>
  <c r="O26" s="1"/>
  <c r="F26" i="18"/>
  <c r="O26" i="14"/>
  <c r="M27" i="16"/>
  <c r="O27" s="1"/>
  <c r="H27" i="22"/>
  <c r="L27" i="16"/>
  <c r="H183" i="13"/>
  <c r="H183" i="14" s="1"/>
  <c r="M183" i="12"/>
  <c r="L183"/>
  <c r="H204"/>
  <c r="L204" i="11"/>
  <c r="H95" i="13"/>
  <c r="H95" i="14" s="1"/>
  <c r="M95" i="12"/>
  <c r="L95"/>
  <c r="H196"/>
  <c r="L196" i="11"/>
  <c r="L65" i="12"/>
  <c r="H65" i="13"/>
  <c r="H65" i="14" s="1"/>
  <c r="M65" i="12"/>
  <c r="H85" i="13"/>
  <c r="H85" i="14" s="1"/>
  <c r="M85" i="12"/>
  <c r="L85"/>
  <c r="H46" i="13"/>
  <c r="H46" i="14" s="1"/>
  <c r="M46" i="12"/>
  <c r="L46"/>
  <c r="H133"/>
  <c r="L133" i="11"/>
  <c r="H120" i="13"/>
  <c r="H120" i="14" s="1"/>
  <c r="M120" i="12"/>
  <c r="L120"/>
  <c r="H184" i="13"/>
  <c r="H184" i="14" s="1"/>
  <c r="M184" i="12"/>
  <c r="L184"/>
  <c r="H77" i="13"/>
  <c r="H77" i="14" s="1"/>
  <c r="M77" i="12"/>
  <c r="L77"/>
  <c r="H87" i="13"/>
  <c r="H87" i="14" s="1"/>
  <c r="M87" i="12"/>
  <c r="L87"/>
  <c r="L110"/>
  <c r="H110" i="13"/>
  <c r="H110" i="14" s="1"/>
  <c r="M110" i="12"/>
  <c r="M163" i="13"/>
  <c r="L163"/>
  <c r="L173" i="12"/>
  <c r="H173" i="13"/>
  <c r="H173" i="14" s="1"/>
  <c r="M173" i="12"/>
  <c r="H28" i="13"/>
  <c r="H28" i="14" s="1"/>
  <c r="M28" i="12"/>
  <c r="L28"/>
  <c r="L181"/>
  <c r="H181" i="13"/>
  <c r="H181" i="14" s="1"/>
  <c r="M181" i="12"/>
  <c r="H48" i="13"/>
  <c r="H48" i="14" s="1"/>
  <c r="M48" i="12"/>
  <c r="L48"/>
  <c r="H188"/>
  <c r="L188" i="11"/>
  <c r="H170" i="13"/>
  <c r="H170" i="14" s="1"/>
  <c r="M170" i="12"/>
  <c r="L170"/>
  <c r="H141"/>
  <c r="L141" i="11"/>
  <c r="H121" i="13"/>
  <c r="H121" i="14" s="1"/>
  <c r="M121" i="12"/>
  <c r="L121"/>
  <c r="H33"/>
  <c r="L33" i="11"/>
  <c r="H189" i="12"/>
  <c r="L189" i="11"/>
  <c r="H156" i="12"/>
  <c r="L156" i="11"/>
  <c r="L51" i="12"/>
  <c r="H51" i="13"/>
  <c r="H51" i="14" s="1"/>
  <c r="M51" i="12"/>
  <c r="L15"/>
  <c r="H15" i="13"/>
  <c r="H15" i="14" s="1"/>
  <c r="M15" i="12"/>
  <c r="H150"/>
  <c r="L150" i="11"/>
  <c r="H128" i="12"/>
  <c r="L128" i="11"/>
  <c r="H91" i="13"/>
  <c r="H91" i="14" s="1"/>
  <c r="M91" i="12"/>
  <c r="L91"/>
  <c r="H59" i="13"/>
  <c r="H59" i="14" s="1"/>
  <c r="M59" i="12"/>
  <c r="L59"/>
  <c r="H22" i="13"/>
  <c r="H22" i="14" s="1"/>
  <c r="M22" i="12"/>
  <c r="L22"/>
  <c r="H126"/>
  <c r="L126" i="11"/>
  <c r="H24" i="12"/>
  <c r="L24" i="11"/>
  <c r="H186" i="13"/>
  <c r="H186" i="14" s="1"/>
  <c r="M186" i="12"/>
  <c r="L186"/>
  <c r="H119" i="13"/>
  <c r="H119" i="14" s="1"/>
  <c r="M119" i="12"/>
  <c r="L119"/>
  <c r="H78" i="13"/>
  <c r="H78" i="14" s="1"/>
  <c r="M78" i="12"/>
  <c r="L78"/>
  <c r="L105"/>
  <c r="H105" i="13"/>
  <c r="H105" i="14" s="1"/>
  <c r="M105" i="12"/>
  <c r="L202" i="13"/>
  <c r="M202"/>
  <c r="H172"/>
  <c r="H172" i="14" s="1"/>
  <c r="M172" i="12"/>
  <c r="L172"/>
  <c r="H205"/>
  <c r="L205" i="11"/>
  <c r="H135" i="13"/>
  <c r="H135" i="14" s="1"/>
  <c r="M135" i="12"/>
  <c r="L135"/>
  <c r="L122"/>
  <c r="H122" i="13"/>
  <c r="H122" i="14" s="1"/>
  <c r="M122" i="12"/>
  <c r="H75" i="13"/>
  <c r="H75" i="14" s="1"/>
  <c r="M75" i="12"/>
  <c r="L75"/>
  <c r="H132"/>
  <c r="L132" i="11"/>
  <c r="L102" i="12"/>
  <c r="H102" i="13"/>
  <c r="H102" i="14" s="1"/>
  <c r="M102" i="12"/>
  <c r="H31" i="13"/>
  <c r="H31" i="14" s="1"/>
  <c r="M31" i="12"/>
  <c r="L31"/>
  <c r="L152" i="13"/>
  <c r="M152"/>
  <c r="H92"/>
  <c r="H92" i="14" s="1"/>
  <c r="M92" i="12"/>
  <c r="L92"/>
  <c r="H76" i="13"/>
  <c r="H76" i="14" s="1"/>
  <c r="M76" i="12"/>
  <c r="L76"/>
  <c r="H118"/>
  <c r="L118" i="11"/>
  <c r="H187" i="12"/>
  <c r="L187" i="11"/>
  <c r="H167" i="12"/>
  <c r="L167" i="11"/>
  <c r="L86" i="12"/>
  <c r="H86" i="13"/>
  <c r="H86" i="14" s="1"/>
  <c r="M86" i="12"/>
  <c r="H104" i="13"/>
  <c r="H104" i="14" s="1"/>
  <c r="M104" i="12"/>
  <c r="L104"/>
  <c r="L70"/>
  <c r="H70" i="13"/>
  <c r="H70" i="14" s="1"/>
  <c r="M70" i="12"/>
  <c r="H207" i="13"/>
  <c r="H207" i="14" s="1"/>
  <c r="M207" i="12"/>
  <c r="L207"/>
  <c r="H67" i="13"/>
  <c r="H67" i="14" s="1"/>
  <c r="M67" i="12"/>
  <c r="L67"/>
  <c r="L17"/>
  <c r="H17" i="13"/>
  <c r="H17" i="14" s="1"/>
  <c r="M17" i="12"/>
  <c r="H148"/>
  <c r="L148" i="11"/>
  <c r="L41" i="12"/>
  <c r="H41" i="13"/>
  <c r="H41" i="14" s="1"/>
  <c r="M41" i="12"/>
  <c r="H192"/>
  <c r="L192" i="11"/>
  <c r="H144" i="12"/>
  <c r="L144" i="11"/>
  <c r="H116" i="12"/>
  <c r="L116" i="11"/>
  <c r="H84" i="12"/>
  <c r="L84" i="11"/>
  <c r="L49" i="12"/>
  <c r="H49" i="13"/>
  <c r="H49" i="14" s="1"/>
  <c r="M49" i="12"/>
  <c r="H16" i="13"/>
  <c r="H16" i="14" s="1"/>
  <c r="M16" i="12"/>
  <c r="L16"/>
  <c r="H175" i="13"/>
  <c r="H175" i="14" s="1"/>
  <c r="M175" i="12"/>
  <c r="L175"/>
  <c r="L114"/>
  <c r="H114" i="13"/>
  <c r="H114" i="14" s="1"/>
  <c r="M114" i="12"/>
  <c r="L47"/>
  <c r="H47" i="13"/>
  <c r="M47" i="12"/>
  <c r="H191" i="13"/>
  <c r="H191" i="14" s="1"/>
  <c r="M191" i="12"/>
  <c r="L191"/>
  <c r="H115"/>
  <c r="L115" i="11"/>
  <c r="H38" i="13"/>
  <c r="H38" i="14" s="1"/>
  <c r="M38" i="12"/>
  <c r="L38"/>
  <c r="H127" i="13"/>
  <c r="H127" i="14" s="1"/>
  <c r="M127" i="12"/>
  <c r="L127"/>
  <c r="H19" i="13"/>
  <c r="H19" i="14" s="1"/>
  <c r="M19" i="12"/>
  <c r="L19"/>
  <c r="H180" i="13"/>
  <c r="H180" i="14" s="1"/>
  <c r="M180" i="12"/>
  <c r="L180"/>
  <c r="M165" i="13"/>
  <c r="L165"/>
  <c r="H100"/>
  <c r="H100" i="14" s="1"/>
  <c r="M100" i="12"/>
  <c r="L100"/>
  <c r="H80" i="13"/>
  <c r="H80" i="14" s="1"/>
  <c r="M80" i="12"/>
  <c r="L80"/>
  <c r="L97"/>
  <c r="H97" i="13"/>
  <c r="H97" i="14" s="1"/>
  <c r="M97" i="12"/>
  <c r="H96" i="13"/>
  <c r="H96" i="14" s="1"/>
  <c r="M96" i="12"/>
  <c r="L96"/>
  <c r="L50"/>
  <c r="H50" i="13"/>
  <c r="H50" i="14" s="1"/>
  <c r="M50" i="12"/>
  <c r="H199"/>
  <c r="L199" i="11"/>
  <c r="H151" i="12"/>
  <c r="L151" i="11"/>
  <c r="H113" i="12"/>
  <c r="L113" i="11"/>
  <c r="H82" i="12"/>
  <c r="L82" i="11"/>
  <c r="H79" i="12"/>
  <c r="L79" i="11"/>
  <c r="H139" i="12"/>
  <c r="L139" i="11"/>
  <c r="H98" i="12"/>
  <c r="L98" i="11"/>
  <c r="H182" i="13"/>
  <c r="H182" i="14" s="1"/>
  <c r="M182" i="12"/>
  <c r="L182"/>
  <c r="H134"/>
  <c r="L134" i="11"/>
  <c r="H73" i="12"/>
  <c r="L73" i="11"/>
  <c r="H123" i="13"/>
  <c r="H123" i="14" s="1"/>
  <c r="M123" i="12"/>
  <c r="L123"/>
  <c r="H25" i="13"/>
  <c r="H25" i="14" s="1"/>
  <c r="M25" i="12"/>
  <c r="L25"/>
  <c r="H68" i="13"/>
  <c r="H68" i="14" s="1"/>
  <c r="M68" i="12"/>
  <c r="L68"/>
  <c r="L169"/>
  <c r="H169" i="13"/>
  <c r="H169" i="14" s="1"/>
  <c r="M169" i="12"/>
  <c r="M164" i="13"/>
  <c r="L164"/>
  <c r="H71" i="12"/>
  <c r="L71" i="11"/>
  <c r="L211" i="10"/>
  <c r="K7" s="1"/>
  <c r="H149" i="12"/>
  <c r="L149" i="11"/>
  <c r="H124" i="13"/>
  <c r="H124" i="14" s="1"/>
  <c r="M124" i="12"/>
  <c r="L124"/>
  <c r="H193"/>
  <c r="L193" i="11"/>
  <c r="H147" i="12"/>
  <c r="L147" i="11"/>
  <c r="H94" i="12"/>
  <c r="L94" i="11"/>
  <c r="H174" i="13"/>
  <c r="H174" i="14" s="1"/>
  <c r="M174" i="12"/>
  <c r="L174"/>
  <c r="H125" i="13"/>
  <c r="H125" i="14" s="1"/>
  <c r="M125" i="12"/>
  <c r="L125"/>
  <c r="H155"/>
  <c r="L155" i="11"/>
  <c r="H117" i="12"/>
  <c r="L117" i="11"/>
  <c r="H29" i="12"/>
  <c r="L29" i="11"/>
  <c r="H154" i="12"/>
  <c r="L154" i="11"/>
  <c r="H39" i="12"/>
  <c r="L39" i="11"/>
  <c r="H30" i="12"/>
  <c r="L30" i="11"/>
  <c r="H143" i="12"/>
  <c r="L143" i="11"/>
  <c r="L153" i="13"/>
  <c r="M153"/>
  <c r="L162"/>
  <c r="M162"/>
  <c r="M161"/>
  <c r="L161"/>
  <c r="H99"/>
  <c r="H99" i="14" s="1"/>
  <c r="M99" i="12"/>
  <c r="L99"/>
  <c r="H32" i="13"/>
  <c r="H32" i="14" s="1"/>
  <c r="M32" i="12"/>
  <c r="L32"/>
  <c r="L101"/>
  <c r="H101" i="13"/>
  <c r="H101" i="14" s="1"/>
  <c r="M101" i="12"/>
  <c r="H37" i="13"/>
  <c r="H37" i="14" s="1"/>
  <c r="M37" i="12"/>
  <c r="L37"/>
  <c r="H168" i="13"/>
  <c r="H168" i="14" s="1"/>
  <c r="M168" i="12"/>
  <c r="L168"/>
  <c r="H69" i="13"/>
  <c r="H69" i="14" s="1"/>
  <c r="M69" i="12"/>
  <c r="L69"/>
  <c r="H157"/>
  <c r="L157" i="11"/>
  <c r="L55" i="12"/>
  <c r="H55" i="13"/>
  <c r="H55" i="14" s="1"/>
  <c r="M55" i="12"/>
  <c r="L166" i="13"/>
  <c r="M166"/>
  <c r="H106"/>
  <c r="H106" i="14" s="1"/>
  <c r="M106" i="12"/>
  <c r="L106"/>
  <c r="H66" i="13"/>
  <c r="H66" i="14" s="1"/>
  <c r="M66" i="12"/>
  <c r="L66"/>
  <c r="L93"/>
  <c r="H93" i="13"/>
  <c r="H93" i="14" s="1"/>
  <c r="M93" i="12"/>
  <c r="L83" i="13"/>
  <c r="M83"/>
  <c r="H179"/>
  <c r="H179" i="14" s="1"/>
  <c r="M179" i="12"/>
  <c r="L179"/>
  <c r="H129"/>
  <c r="L129" i="11"/>
  <c r="H60" i="12"/>
  <c r="L60" i="11"/>
  <c r="H23" i="13"/>
  <c r="H23" i="14" s="1"/>
  <c r="M23" i="12"/>
  <c r="L23"/>
  <c r="H171" i="13"/>
  <c r="H171" i="14" s="1"/>
  <c r="M171" i="12"/>
  <c r="L171"/>
  <c r="H138"/>
  <c r="L138" i="11"/>
  <c r="L18" i="12"/>
  <c r="H18" i="13"/>
  <c r="H18" i="14" s="1"/>
  <c r="M18" i="12"/>
  <c r="H198"/>
  <c r="L198" i="11"/>
  <c r="H178" i="12"/>
  <c r="L178" i="11"/>
  <c r="H140" i="12"/>
  <c r="L140" i="11"/>
  <c r="H112" i="12"/>
  <c r="L112" i="11"/>
  <c r="H43" i="13"/>
  <c r="H43" i="14" s="1"/>
  <c r="M43" i="12"/>
  <c r="L43"/>
  <c r="L206"/>
  <c r="H206" i="13"/>
  <c r="H206" i="14" s="1"/>
  <c r="M206" i="12"/>
  <c r="H142"/>
  <c r="L142" i="11"/>
  <c r="H61" i="12"/>
  <c r="L61" i="11"/>
  <c r="H197" i="13"/>
  <c r="H197" i="14" s="1"/>
  <c r="M197" i="12"/>
  <c r="L197"/>
  <c r="L177"/>
  <c r="H177" i="13"/>
  <c r="H177" i="14" s="1"/>
  <c r="M177" i="12"/>
  <c r="L42"/>
  <c r="H42" i="13"/>
  <c r="H42" i="14" s="1"/>
  <c r="M42" i="12"/>
  <c r="H40" i="13"/>
  <c r="H40" i="14" s="1"/>
  <c r="M40" i="12"/>
  <c r="L40"/>
  <c r="M203" i="13"/>
  <c r="L203"/>
  <c r="L74" i="12"/>
  <c r="H74" i="13"/>
  <c r="H74" i="14" s="1"/>
  <c r="M74" i="12"/>
  <c r="K7" i="9"/>
  <c r="M43" i="14" l="1"/>
  <c r="H43" i="16"/>
  <c r="L43" i="14"/>
  <c r="H174" i="16"/>
  <c r="L174" i="14"/>
  <c r="M174"/>
  <c r="L19"/>
  <c r="H19" i="16"/>
  <c r="M19" i="14"/>
  <c r="H114" i="16"/>
  <c r="M114" i="14"/>
  <c r="L114"/>
  <c r="H41" i="16"/>
  <c r="L41" i="14"/>
  <c r="M41"/>
  <c r="M207"/>
  <c r="H207" i="16"/>
  <c r="L207" i="14"/>
  <c r="H122" i="16"/>
  <c r="M122" i="14"/>
  <c r="L122"/>
  <c r="M91"/>
  <c r="H91" i="16"/>
  <c r="L91" i="14"/>
  <c r="M183"/>
  <c r="H183" i="16"/>
  <c r="L183" i="14"/>
  <c r="H165" i="22"/>
  <c r="M165" i="16"/>
  <c r="O165" s="1"/>
  <c r="L165"/>
  <c r="H40"/>
  <c r="M40" i="14"/>
  <c r="L40"/>
  <c r="H106" i="16"/>
  <c r="L106" i="14"/>
  <c r="M106"/>
  <c r="M55"/>
  <c r="H55" i="16"/>
  <c r="L55" i="14"/>
  <c r="H37" i="16"/>
  <c r="M37" i="14"/>
  <c r="L37"/>
  <c r="H125" i="16"/>
  <c r="L125" i="14"/>
  <c r="M125"/>
  <c r="H124" i="16"/>
  <c r="L124" i="14"/>
  <c r="M124"/>
  <c r="H25" i="16"/>
  <c r="M25" i="14"/>
  <c r="L25"/>
  <c r="H97" i="16"/>
  <c r="M97" i="14"/>
  <c r="L97"/>
  <c r="H80" i="16"/>
  <c r="L80" i="14"/>
  <c r="M80"/>
  <c r="H180" i="16"/>
  <c r="L180" i="14"/>
  <c r="M180"/>
  <c r="H49" i="16"/>
  <c r="M49" i="14"/>
  <c r="L49"/>
  <c r="H17" i="16"/>
  <c r="M17" i="14"/>
  <c r="L17"/>
  <c r="M67"/>
  <c r="H67" i="16"/>
  <c r="L67" i="14"/>
  <c r="H92" i="16"/>
  <c r="M92" i="14"/>
  <c r="L92"/>
  <c r="H172" i="16"/>
  <c r="M172" i="14"/>
  <c r="L172"/>
  <c r="H105" i="16"/>
  <c r="M105" i="14"/>
  <c r="L105"/>
  <c r="H78" i="16"/>
  <c r="L78" i="14"/>
  <c r="M78"/>
  <c r="M59"/>
  <c r="H59" i="16"/>
  <c r="L59" i="14"/>
  <c r="M51"/>
  <c r="H51" i="16"/>
  <c r="L51" i="14"/>
  <c r="L48"/>
  <c r="H48" i="16"/>
  <c r="M48" i="14"/>
  <c r="H173" i="16"/>
  <c r="M173" i="14"/>
  <c r="L173"/>
  <c r="H77" i="16"/>
  <c r="M77" i="14"/>
  <c r="L77"/>
  <c r="H65" i="16"/>
  <c r="M65" i="14"/>
  <c r="L65"/>
  <c r="G26" i="18"/>
  <c r="N26"/>
  <c r="H152" i="22"/>
  <c r="M152" i="16"/>
  <c r="O152" s="1"/>
  <c r="L152"/>
  <c r="F162" i="23"/>
  <c r="M162" s="1"/>
  <c r="O162" s="1"/>
  <c r="F162" i="19"/>
  <c r="M162" s="1"/>
  <c r="O162" s="1"/>
  <c r="F161" i="18"/>
  <c r="O162" i="14"/>
  <c r="H202" i="22"/>
  <c r="M202" i="16"/>
  <c r="O202" s="1"/>
  <c r="L202"/>
  <c r="G110" i="18"/>
  <c r="N110"/>
  <c r="H26" i="24"/>
  <c r="L26" i="22"/>
  <c r="M26"/>
  <c r="O26" s="1"/>
  <c r="M203" i="16"/>
  <c r="O203" s="1"/>
  <c r="H203" i="22"/>
  <c r="L203" i="16"/>
  <c r="H153" i="22"/>
  <c r="M153" i="16"/>
  <c r="O153" s="1"/>
  <c r="L153"/>
  <c r="L211" i="11"/>
  <c r="K7" s="1"/>
  <c r="L119" i="14"/>
  <c r="H119" i="16"/>
  <c r="M119" i="14"/>
  <c r="H170" i="16"/>
  <c r="L170" i="14"/>
  <c r="M170"/>
  <c r="H46" i="16"/>
  <c r="L46" i="14"/>
  <c r="M46"/>
  <c r="H166" i="22"/>
  <c r="M166" i="16"/>
  <c r="O166" s="1"/>
  <c r="L166"/>
  <c r="G27" i="18"/>
  <c r="N27"/>
  <c r="F153" i="23"/>
  <c r="M153" s="1"/>
  <c r="O153" s="1"/>
  <c r="F153" i="19"/>
  <c r="M153" s="1"/>
  <c r="O153" s="1"/>
  <c r="O153" i="14"/>
  <c r="F152" i="18"/>
  <c r="H42" i="16"/>
  <c r="M42" i="14"/>
  <c r="L42"/>
  <c r="M23"/>
  <c r="H23" i="16"/>
  <c r="L23" i="14"/>
  <c r="H69" i="16"/>
  <c r="M69" i="14"/>
  <c r="L69"/>
  <c r="H101" i="16"/>
  <c r="M101" i="14"/>
  <c r="L101"/>
  <c r="H32" i="16"/>
  <c r="M32" i="14"/>
  <c r="L32"/>
  <c r="H182" i="16"/>
  <c r="M182" i="14"/>
  <c r="L182"/>
  <c r="H50" i="16"/>
  <c r="M50" i="14"/>
  <c r="L50"/>
  <c r="H96" i="16"/>
  <c r="M96" i="14"/>
  <c r="L96"/>
  <c r="M127"/>
  <c r="H127" i="16"/>
  <c r="L127" i="14"/>
  <c r="M191"/>
  <c r="H191" i="16"/>
  <c r="L191" i="14"/>
  <c r="H16" i="16"/>
  <c r="M16" i="14"/>
  <c r="L16"/>
  <c r="H186" i="16"/>
  <c r="M186" i="14"/>
  <c r="L186"/>
  <c r="H121" i="16"/>
  <c r="L121" i="14"/>
  <c r="M121"/>
  <c r="H181" i="16"/>
  <c r="M181" i="14"/>
  <c r="L181"/>
  <c r="H28" i="16"/>
  <c r="M28" i="14"/>
  <c r="L28"/>
  <c r="H120" i="16"/>
  <c r="L120" i="14"/>
  <c r="M120"/>
  <c r="H85" i="16"/>
  <c r="M85" i="14"/>
  <c r="L85"/>
  <c r="M95"/>
  <c r="H95" i="16"/>
  <c r="L95" i="14"/>
  <c r="F152" i="23"/>
  <c r="M152" s="1"/>
  <c r="O152" s="1"/>
  <c r="F152" i="19"/>
  <c r="M152" s="1"/>
  <c r="O152" s="1"/>
  <c r="F151" i="18"/>
  <c r="O152" i="14"/>
  <c r="F166" i="23"/>
  <c r="M166" s="1"/>
  <c r="O166" s="1"/>
  <c r="F166" i="19"/>
  <c r="M166" s="1"/>
  <c r="O166" s="1"/>
  <c r="F165" i="18"/>
  <c r="O166" i="14"/>
  <c r="H161" i="22"/>
  <c r="M161" i="16"/>
  <c r="O161" s="1"/>
  <c r="L161"/>
  <c r="F202" i="23"/>
  <c r="M202" s="1"/>
  <c r="O202" s="1"/>
  <c r="F202" i="19"/>
  <c r="M202" s="1"/>
  <c r="O202" s="1"/>
  <c r="F201" i="18"/>
  <c r="O202" i="14"/>
  <c r="F163" i="23"/>
  <c r="M163" s="1"/>
  <c r="O163" s="1"/>
  <c r="F163" i="19"/>
  <c r="M163" s="1"/>
  <c r="O163" s="1"/>
  <c r="O163" i="14"/>
  <c r="F162" i="18"/>
  <c r="F83" i="23"/>
  <c r="M83" s="1"/>
  <c r="O83" s="1"/>
  <c r="F83" i="19"/>
  <c r="M83" s="1"/>
  <c r="O83" s="1"/>
  <c r="F82" i="18"/>
  <c r="O83" i="14"/>
  <c r="G102" i="18"/>
  <c r="N102"/>
  <c r="F165" i="23"/>
  <c r="M165" s="1"/>
  <c r="O165" s="1"/>
  <c r="F165" i="19"/>
  <c r="M165" s="1"/>
  <c r="O165" s="1"/>
  <c r="O165" i="14"/>
  <c r="F164" i="18"/>
  <c r="L103" i="22"/>
  <c r="H103" i="24"/>
  <c r="M103" i="22"/>
  <c r="O103" s="1"/>
  <c r="H206" i="16"/>
  <c r="M206" i="14"/>
  <c r="L206"/>
  <c r="M171"/>
  <c r="H171" i="16"/>
  <c r="L171" i="14"/>
  <c r="H123" i="16"/>
  <c r="L123" i="14"/>
  <c r="M123"/>
  <c r="H100" i="16"/>
  <c r="M100" i="14"/>
  <c r="L100"/>
  <c r="L175"/>
  <c r="H175" i="16"/>
  <c r="M175" i="14"/>
  <c r="H86" i="16"/>
  <c r="M86" i="14"/>
  <c r="L86"/>
  <c r="H102" i="16"/>
  <c r="M102" i="14"/>
  <c r="L102"/>
  <c r="M135"/>
  <c r="H135" i="16"/>
  <c r="L135" i="14"/>
  <c r="H184" i="16"/>
  <c r="L184" i="14"/>
  <c r="M184"/>
  <c r="F164" i="23"/>
  <c r="M164" s="1"/>
  <c r="O164" s="1"/>
  <c r="F164" i="19"/>
  <c r="M164" s="1"/>
  <c r="O164" s="1"/>
  <c r="F163" i="18"/>
  <c r="O164" i="14"/>
  <c r="M163" i="16"/>
  <c r="O163" s="1"/>
  <c r="H163" i="22"/>
  <c r="L163" i="16"/>
  <c r="H74"/>
  <c r="L74" i="14"/>
  <c r="M74"/>
  <c r="H177" i="16"/>
  <c r="L177" i="14"/>
  <c r="M177"/>
  <c r="H197" i="16"/>
  <c r="M197" i="14"/>
  <c r="L197"/>
  <c r="H18" i="16"/>
  <c r="L18" i="14"/>
  <c r="M18"/>
  <c r="M179"/>
  <c r="H179" i="16"/>
  <c r="L179" i="14"/>
  <c r="H93" i="16"/>
  <c r="M93" i="14"/>
  <c r="L93"/>
  <c r="H66" i="16"/>
  <c r="L66" i="14"/>
  <c r="M66"/>
  <c r="H168" i="16"/>
  <c r="M168" i="14"/>
  <c r="L168"/>
  <c r="L99"/>
  <c r="H99" i="16"/>
  <c r="M99" i="14"/>
  <c r="H169" i="16"/>
  <c r="L169" i="14"/>
  <c r="M169"/>
  <c r="H68" i="16"/>
  <c r="M68" i="14"/>
  <c r="L68"/>
  <c r="H38" i="16"/>
  <c r="M38" i="14"/>
  <c r="L38"/>
  <c r="H70" i="16"/>
  <c r="L70" i="14"/>
  <c r="M70"/>
  <c r="H104" i="16"/>
  <c r="M104" i="14"/>
  <c r="L104"/>
  <c r="H76" i="16"/>
  <c r="M76" i="14"/>
  <c r="L76"/>
  <c r="H31" i="16"/>
  <c r="M31" i="14"/>
  <c r="L31"/>
  <c r="M75"/>
  <c r="H75" i="16"/>
  <c r="L75" i="14"/>
  <c r="H22" i="16"/>
  <c r="L22" i="14"/>
  <c r="M22"/>
  <c r="H15" i="16"/>
  <c r="L15" i="14"/>
  <c r="M15"/>
  <c r="H110" i="16"/>
  <c r="M110" i="14"/>
  <c r="L110"/>
  <c r="L87"/>
  <c r="H87" i="16"/>
  <c r="M87" i="14"/>
  <c r="H27" i="24"/>
  <c r="M27" i="22"/>
  <c r="O27" s="1"/>
  <c r="L27"/>
  <c r="H164"/>
  <c r="L164" i="16"/>
  <c r="M164"/>
  <c r="O164" s="1"/>
  <c r="F161" i="23"/>
  <c r="M161" s="1"/>
  <c r="O161" s="1"/>
  <c r="F161" i="19"/>
  <c r="M161" s="1"/>
  <c r="O161" s="1"/>
  <c r="O161" i="14"/>
  <c r="F160" i="18"/>
  <c r="H162" i="22"/>
  <c r="M162" i="16"/>
  <c r="O162" s="1"/>
  <c r="L162"/>
  <c r="H83" i="22"/>
  <c r="L83" i="16"/>
  <c r="M83"/>
  <c r="O83" s="1"/>
  <c r="L111" i="22"/>
  <c r="H111" i="24"/>
  <c r="M111" i="22"/>
  <c r="O111" s="1"/>
  <c r="F203" i="23"/>
  <c r="M203" s="1"/>
  <c r="O203" s="1"/>
  <c r="F203" i="19"/>
  <c r="M203" s="1"/>
  <c r="O203" s="1"/>
  <c r="F202" i="18"/>
  <c r="O203" i="14"/>
  <c r="K8" i="11"/>
  <c r="K10"/>
  <c r="M197" i="13"/>
  <c r="L197"/>
  <c r="H112"/>
  <c r="H112" i="14" s="1"/>
  <c r="M112" i="12"/>
  <c r="L112"/>
  <c r="M18" i="13"/>
  <c r="L18"/>
  <c r="L179"/>
  <c r="M179"/>
  <c r="M66"/>
  <c r="L66"/>
  <c r="M168"/>
  <c r="L168"/>
  <c r="H143"/>
  <c r="H143" i="14" s="1"/>
  <c r="M143" i="12"/>
  <c r="L143"/>
  <c r="L29"/>
  <c r="H29" i="13"/>
  <c r="H29" i="14" s="1"/>
  <c r="M29" i="12"/>
  <c r="H193" i="13"/>
  <c r="H193" i="14" s="1"/>
  <c r="M193" i="12"/>
  <c r="L193"/>
  <c r="L98"/>
  <c r="H98" i="13"/>
  <c r="H98" i="14" s="1"/>
  <c r="M98" i="12"/>
  <c r="H113" i="13"/>
  <c r="H113" i="14" s="1"/>
  <c r="M113" i="12"/>
  <c r="L113"/>
  <c r="M97" i="13"/>
  <c r="L97"/>
  <c r="M180"/>
  <c r="L180"/>
  <c r="L49"/>
  <c r="M49"/>
  <c r="M17"/>
  <c r="L17"/>
  <c r="H187"/>
  <c r="H187" i="14" s="1"/>
  <c r="M187" i="12"/>
  <c r="L187"/>
  <c r="M92" i="13"/>
  <c r="L92"/>
  <c r="M172"/>
  <c r="L172"/>
  <c r="L105"/>
  <c r="M105"/>
  <c r="M78"/>
  <c r="L78"/>
  <c r="H24"/>
  <c r="H24" i="14" s="1"/>
  <c r="M24" i="12"/>
  <c r="L24"/>
  <c r="L59" i="13"/>
  <c r="M59"/>
  <c r="M51"/>
  <c r="L51"/>
  <c r="L141" i="12"/>
  <c r="H141" i="13"/>
  <c r="H141" i="14" s="1"/>
  <c r="M141" i="12"/>
  <c r="L48" i="13"/>
  <c r="M48"/>
  <c r="M173"/>
  <c r="L173"/>
  <c r="L77"/>
  <c r="M77"/>
  <c r="H133"/>
  <c r="H133" i="14" s="1"/>
  <c r="M133" i="12"/>
  <c r="L133"/>
  <c r="M65" i="13"/>
  <c r="L65"/>
  <c r="H204"/>
  <c r="H204" i="14" s="1"/>
  <c r="M204" i="12"/>
  <c r="L204"/>
  <c r="M42" i="13"/>
  <c r="L42"/>
  <c r="M23"/>
  <c r="L23"/>
  <c r="H129"/>
  <c r="H129" i="14" s="1"/>
  <c r="M129" i="12"/>
  <c r="L129"/>
  <c r="H71" i="13"/>
  <c r="H71" i="14" s="1"/>
  <c r="M71" i="12"/>
  <c r="L71"/>
  <c r="L68" i="13"/>
  <c r="M68"/>
  <c r="H73"/>
  <c r="H73" i="14" s="1"/>
  <c r="M73" i="12"/>
  <c r="L73"/>
  <c r="L38" i="13"/>
  <c r="M38"/>
  <c r="H116"/>
  <c r="H116" i="14" s="1"/>
  <c r="M116" i="12"/>
  <c r="L116"/>
  <c r="H192" i="13"/>
  <c r="H192" i="14" s="1"/>
  <c r="M192" i="12"/>
  <c r="L192"/>
  <c r="L70" i="13"/>
  <c r="M70"/>
  <c r="M104"/>
  <c r="L104"/>
  <c r="M76"/>
  <c r="L76"/>
  <c r="L31"/>
  <c r="M31"/>
  <c r="L75"/>
  <c r="M75"/>
  <c r="L205" i="12"/>
  <c r="H205" i="13"/>
  <c r="H205" i="14" s="1"/>
  <c r="M205" i="12"/>
  <c r="M22" i="13"/>
  <c r="L22"/>
  <c r="H128"/>
  <c r="H128" i="14" s="1"/>
  <c r="M128" i="12"/>
  <c r="L128"/>
  <c r="L15" i="13"/>
  <c r="M15"/>
  <c r="H189"/>
  <c r="H189" i="14" s="1"/>
  <c r="M189" i="12"/>
  <c r="L189"/>
  <c r="H188" i="13"/>
  <c r="H188" i="14" s="1"/>
  <c r="M188" i="12"/>
  <c r="L188"/>
  <c r="L110" i="13"/>
  <c r="M110"/>
  <c r="M87"/>
  <c r="L87"/>
  <c r="L61" i="12"/>
  <c r="H61" i="13"/>
  <c r="H61" i="14" s="1"/>
  <c r="M61" i="12"/>
  <c r="M206" i="13"/>
  <c r="L206"/>
  <c r="M43"/>
  <c r="L43"/>
  <c r="H140"/>
  <c r="H140" i="14" s="1"/>
  <c r="M140" i="12"/>
  <c r="L140"/>
  <c r="L198"/>
  <c r="H198" i="13"/>
  <c r="H198" i="14" s="1"/>
  <c r="M198" i="12"/>
  <c r="L171" i="13"/>
  <c r="M171"/>
  <c r="L157" i="12"/>
  <c r="H157" i="13"/>
  <c r="H157" i="14" s="1"/>
  <c r="M157" i="12"/>
  <c r="L30"/>
  <c r="H30" i="13"/>
  <c r="H30" i="14" s="1"/>
  <c r="M30" i="12"/>
  <c r="L154"/>
  <c r="H154" i="13"/>
  <c r="H154" i="14" s="1"/>
  <c r="M154" i="12"/>
  <c r="H117" i="13"/>
  <c r="H117" i="14" s="1"/>
  <c r="M117" i="12"/>
  <c r="L117"/>
  <c r="M174" i="13"/>
  <c r="L174"/>
  <c r="H147"/>
  <c r="H147" i="14" s="1"/>
  <c r="M147" i="12"/>
  <c r="L147"/>
  <c r="K10" i="10"/>
  <c r="K8"/>
  <c r="M182" i="13"/>
  <c r="L182"/>
  <c r="H139"/>
  <c r="H139" i="14" s="1"/>
  <c r="M139" i="12"/>
  <c r="L139"/>
  <c r="L82"/>
  <c r="H82" i="13"/>
  <c r="H82" i="14" s="1"/>
  <c r="M82" i="12"/>
  <c r="H151" i="13"/>
  <c r="H151" i="14" s="1"/>
  <c r="M151" i="12"/>
  <c r="L151"/>
  <c r="M50" i="13"/>
  <c r="L50"/>
  <c r="L96"/>
  <c r="M96"/>
  <c r="M127"/>
  <c r="L127"/>
  <c r="M191"/>
  <c r="L191"/>
  <c r="L16"/>
  <c r="M16"/>
  <c r="H148"/>
  <c r="H148" i="14" s="1"/>
  <c r="M148" i="12"/>
  <c r="L148"/>
  <c r="H167" i="13"/>
  <c r="H167" i="14" s="1"/>
  <c r="M167" i="12"/>
  <c r="L167"/>
  <c r="L118"/>
  <c r="H118" i="13"/>
  <c r="H118" i="14" s="1"/>
  <c r="M118" i="12"/>
  <c r="H132" i="13"/>
  <c r="H132" i="14" s="1"/>
  <c r="M132" i="12"/>
  <c r="L132"/>
  <c r="L186" i="13"/>
  <c r="M186"/>
  <c r="L126" i="12"/>
  <c r="H126" i="13"/>
  <c r="H126" i="14" s="1"/>
  <c r="M126" i="12"/>
  <c r="M121" i="13"/>
  <c r="L121"/>
  <c r="M181"/>
  <c r="L181"/>
  <c r="M28"/>
  <c r="L28"/>
  <c r="L120"/>
  <c r="M120"/>
  <c r="L85"/>
  <c r="M85"/>
  <c r="L95"/>
  <c r="M95"/>
  <c r="L177"/>
  <c r="M177"/>
  <c r="L142" i="12"/>
  <c r="H142" i="13"/>
  <c r="H142" i="14" s="1"/>
  <c r="M142" i="12"/>
  <c r="L178"/>
  <c r="H178" i="13"/>
  <c r="H178" i="14" s="1"/>
  <c r="M178" i="12"/>
  <c r="L93" i="13"/>
  <c r="M93"/>
  <c r="M99"/>
  <c r="L99"/>
  <c r="H39"/>
  <c r="H39" i="14" s="1"/>
  <c r="M39" i="12"/>
  <c r="L39"/>
  <c r="H155" i="13"/>
  <c r="H155" i="14" s="1"/>
  <c r="M155" i="12"/>
  <c r="L155"/>
  <c r="L94"/>
  <c r="H94" i="13"/>
  <c r="H94" i="14" s="1"/>
  <c r="M94" i="12"/>
  <c r="M25" i="13"/>
  <c r="L25"/>
  <c r="H79"/>
  <c r="H79" i="14" s="1"/>
  <c r="M79" i="12"/>
  <c r="L79"/>
  <c r="H199" i="13"/>
  <c r="H199" i="14" s="1"/>
  <c r="M199" i="12"/>
  <c r="L199"/>
  <c r="M80" i="13"/>
  <c r="L80"/>
  <c r="M47"/>
  <c r="N47" s="1"/>
  <c r="L47"/>
  <c r="M67"/>
  <c r="L67"/>
  <c r="M74"/>
  <c r="L74"/>
  <c r="M69"/>
  <c r="L69"/>
  <c r="L101"/>
  <c r="M101"/>
  <c r="M32"/>
  <c r="L32"/>
  <c r="H149"/>
  <c r="H149" i="14" s="1"/>
  <c r="M149" i="12"/>
  <c r="L149"/>
  <c r="M169" i="13"/>
  <c r="L169"/>
  <c r="M40"/>
  <c r="L40"/>
  <c r="L138" i="12"/>
  <c r="H138" i="13"/>
  <c r="H138" i="14" s="1"/>
  <c r="M138" i="12"/>
  <c r="H60" i="13"/>
  <c r="H60" i="14" s="1"/>
  <c r="M60" i="12"/>
  <c r="L60"/>
  <c r="L106" i="13"/>
  <c r="M106"/>
  <c r="L55"/>
  <c r="M55"/>
  <c r="L37"/>
  <c r="M37"/>
  <c r="M125"/>
  <c r="L125"/>
  <c r="L124"/>
  <c r="M124"/>
  <c r="L123"/>
  <c r="M123"/>
  <c r="L134" i="12"/>
  <c r="H134" i="13"/>
  <c r="H134" i="14" s="1"/>
  <c r="M134" i="12"/>
  <c r="L100" i="13"/>
  <c r="M100"/>
  <c r="M19"/>
  <c r="L19"/>
  <c r="H115"/>
  <c r="H115" i="14" s="1"/>
  <c r="M115" i="12"/>
  <c r="L115"/>
  <c r="L114" i="13"/>
  <c r="M114"/>
  <c r="L175"/>
  <c r="M175"/>
  <c r="H84"/>
  <c r="H84" i="14" s="1"/>
  <c r="M84" i="12"/>
  <c r="L84"/>
  <c r="H144" i="13"/>
  <c r="H144" i="14" s="1"/>
  <c r="M144" i="12"/>
  <c r="L144"/>
  <c r="M41" i="13"/>
  <c r="L41"/>
  <c r="M207"/>
  <c r="L207"/>
  <c r="L86"/>
  <c r="M86"/>
  <c r="M102"/>
  <c r="L102"/>
  <c r="M122"/>
  <c r="L122"/>
  <c r="M135"/>
  <c r="L135"/>
  <c r="L119"/>
  <c r="M119"/>
  <c r="L91"/>
  <c r="M91"/>
  <c r="L150" i="12"/>
  <c r="H150" i="13"/>
  <c r="H150" i="14" s="1"/>
  <c r="M150" i="12"/>
  <c r="H156" i="13"/>
  <c r="H156" i="14" s="1"/>
  <c r="M156" i="12"/>
  <c r="L156"/>
  <c r="L33"/>
  <c r="H33" i="13"/>
  <c r="H33" i="14" s="1"/>
  <c r="M33" i="12"/>
  <c r="M170" i="13"/>
  <c r="L170"/>
  <c r="M184"/>
  <c r="L184"/>
  <c r="L46"/>
  <c r="M46"/>
  <c r="H196"/>
  <c r="H196" i="14" s="1"/>
  <c r="M196" i="12"/>
  <c r="L196"/>
  <c r="L183" i="13"/>
  <c r="M183"/>
  <c r="K10" i="9"/>
  <c r="K8"/>
  <c r="J208" i="6"/>
  <c r="K208" s="1"/>
  <c r="J207"/>
  <c r="K207" s="1"/>
  <c r="K206"/>
  <c r="K205"/>
  <c r="J204"/>
  <c r="K204" s="1"/>
  <c r="J203"/>
  <c r="K203" s="1"/>
  <c r="J201"/>
  <c r="K201" s="1"/>
  <c r="K200"/>
  <c r="K199"/>
  <c r="J198"/>
  <c r="K198" s="1"/>
  <c r="K197"/>
  <c r="K194"/>
  <c r="K193"/>
  <c r="J192"/>
  <c r="K192" s="1"/>
  <c r="J191"/>
  <c r="K191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K179"/>
  <c r="J178"/>
  <c r="K178" s="1"/>
  <c r="L178" s="1"/>
  <c r="J177"/>
  <c r="K177" s="1"/>
  <c r="J176"/>
  <c r="K176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K168"/>
  <c r="J167"/>
  <c r="K167" s="1"/>
  <c r="J166"/>
  <c r="K166" s="1"/>
  <c r="J165"/>
  <c r="K165" s="1"/>
  <c r="J164"/>
  <c r="K164" s="1"/>
  <c r="J163"/>
  <c r="K163" s="1"/>
  <c r="J162"/>
  <c r="K162" s="1"/>
  <c r="J153"/>
  <c r="K153" s="1"/>
  <c r="J152"/>
  <c r="K152" s="1"/>
  <c r="L158" s="1"/>
  <c r="J127"/>
  <c r="K127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K115"/>
  <c r="J114"/>
  <c r="K114" s="1"/>
  <c r="J110"/>
  <c r="K110" s="1"/>
  <c r="J106"/>
  <c r="K106" s="1"/>
  <c r="J105"/>
  <c r="K105" s="1"/>
  <c r="J104"/>
  <c r="K104" s="1"/>
  <c r="J102"/>
  <c r="K102" s="1"/>
  <c r="J101"/>
  <c r="K101" s="1"/>
  <c r="J100"/>
  <c r="K100" s="1"/>
  <c r="J99"/>
  <c r="K99" s="1"/>
  <c r="K98"/>
  <c r="J97"/>
  <c r="K97" s="1"/>
  <c r="J96"/>
  <c r="K96" s="1"/>
  <c r="J95"/>
  <c r="K95" s="1"/>
  <c r="K94"/>
  <c r="J93"/>
  <c r="K93" s="1"/>
  <c r="J92"/>
  <c r="K92" s="1"/>
  <c r="J91"/>
  <c r="K91" s="1"/>
  <c r="J87"/>
  <c r="K87" s="1"/>
  <c r="J86"/>
  <c r="K86" s="1"/>
  <c r="J85"/>
  <c r="K85" s="1"/>
  <c r="K84"/>
  <c r="J83"/>
  <c r="K83" s="1"/>
  <c r="K82"/>
  <c r="J81"/>
  <c r="K81" s="1"/>
  <c r="J80"/>
  <c r="K80" s="1"/>
  <c r="K79"/>
  <c r="J78"/>
  <c r="K78" s="1"/>
  <c r="K77"/>
  <c r="J76"/>
  <c r="K76" s="1"/>
  <c r="J75"/>
  <c r="K75" s="1"/>
  <c r="J74"/>
  <c r="K74" s="1"/>
  <c r="K73"/>
  <c r="J72"/>
  <c r="K72" s="1"/>
  <c r="K71"/>
  <c r="J70"/>
  <c r="K70" s="1"/>
  <c r="J69"/>
  <c r="K69" s="1"/>
  <c r="J68"/>
  <c r="K68" s="1"/>
  <c r="K67"/>
  <c r="K66"/>
  <c r="J65"/>
  <c r="K65" s="1"/>
  <c r="K61"/>
  <c r="K60"/>
  <c r="L60" s="1"/>
  <c r="J59"/>
  <c r="K59" s="1"/>
  <c r="J55"/>
  <c r="K55" s="1"/>
  <c r="L55" s="1"/>
  <c r="L57" s="1"/>
  <c r="J51"/>
  <c r="K51" s="1"/>
  <c r="J50"/>
  <c r="K50" s="1"/>
  <c r="J49"/>
  <c r="K49" s="1"/>
  <c r="J48"/>
  <c r="K48" s="1"/>
  <c r="J47"/>
  <c r="K47" s="1"/>
  <c r="J46"/>
  <c r="K46" s="1"/>
  <c r="J43"/>
  <c r="K43" s="1"/>
  <c r="J42"/>
  <c r="K42" s="1"/>
  <c r="J41"/>
  <c r="K41" s="1"/>
  <c r="J40"/>
  <c r="K40" s="1"/>
  <c r="K39"/>
  <c r="J38"/>
  <c r="K38" s="1"/>
  <c r="J37"/>
  <c r="K37" s="1"/>
  <c r="K33"/>
  <c r="J32"/>
  <c r="K32" s="1"/>
  <c r="J31"/>
  <c r="K31" s="1"/>
  <c r="K30"/>
  <c r="K29"/>
  <c r="J28"/>
  <c r="K28" s="1"/>
  <c r="J25"/>
  <c r="K25" s="1"/>
  <c r="K24"/>
  <c r="J23"/>
  <c r="K23" s="1"/>
  <c r="J22"/>
  <c r="K22" s="1"/>
  <c r="J18"/>
  <c r="K18" s="1"/>
  <c r="J17"/>
  <c r="K17" s="1"/>
  <c r="J16"/>
  <c r="K16" s="1"/>
  <c r="J15"/>
  <c r="K15" s="1"/>
  <c r="K14"/>
  <c r="K8"/>
  <c r="H84" i="16" l="1"/>
  <c r="M84" i="14"/>
  <c r="L84"/>
  <c r="M199"/>
  <c r="H199" i="16"/>
  <c r="L199" i="14"/>
  <c r="H126" i="16"/>
  <c r="L126" i="14"/>
  <c r="M126"/>
  <c r="L167"/>
  <c r="H167" i="16"/>
  <c r="M167" i="14"/>
  <c r="M151"/>
  <c r="H151" i="16"/>
  <c r="L151" i="14"/>
  <c r="H189" i="16"/>
  <c r="M189" i="14"/>
  <c r="L189"/>
  <c r="F87" i="23"/>
  <c r="M87" s="1"/>
  <c r="O87" s="1"/>
  <c r="F87" i="19"/>
  <c r="M87" s="1"/>
  <c r="O87" s="1"/>
  <c r="F86" i="18"/>
  <c r="O87" i="14"/>
  <c r="F38" i="23"/>
  <c r="M38" s="1"/>
  <c r="O38" s="1"/>
  <c r="F38" i="19"/>
  <c r="M38" s="1"/>
  <c r="O38" s="1"/>
  <c r="F38" i="18"/>
  <c r="O38" i="14"/>
  <c r="F168" i="23"/>
  <c r="M168" s="1"/>
  <c r="O168" s="1"/>
  <c r="F168" i="19"/>
  <c r="M168" s="1"/>
  <c r="O168" s="1"/>
  <c r="F167" i="18"/>
  <c r="O168" i="14"/>
  <c r="H197" i="22"/>
  <c r="M197" i="16"/>
  <c r="O197" s="1"/>
  <c r="L197"/>
  <c r="M163" i="22"/>
  <c r="O163" s="1"/>
  <c r="H163" i="24"/>
  <c r="L163" i="22"/>
  <c r="H184"/>
  <c r="M184" i="16"/>
  <c r="O184" s="1"/>
  <c r="L184"/>
  <c r="H206" i="22"/>
  <c r="M206" i="16"/>
  <c r="O206" s="1"/>
  <c r="L206"/>
  <c r="F120" i="23"/>
  <c r="M120" s="1"/>
  <c r="O120" s="1"/>
  <c r="F120" i="19"/>
  <c r="M120" s="1"/>
  <c r="O120" s="1"/>
  <c r="F119" i="18"/>
  <c r="O120" i="14"/>
  <c r="F16" i="23"/>
  <c r="M16" s="1"/>
  <c r="O16" s="1"/>
  <c r="F16" i="19"/>
  <c r="M16" s="1"/>
  <c r="O16" s="1"/>
  <c r="F16" i="18"/>
  <c r="O16" i="14"/>
  <c r="F23" i="23"/>
  <c r="M23" s="1"/>
  <c r="O23" s="1"/>
  <c r="F23" i="19"/>
  <c r="M23" s="1"/>
  <c r="O23" s="1"/>
  <c r="F23" i="18"/>
  <c r="O23" i="14"/>
  <c r="H166" i="24"/>
  <c r="L166" i="22"/>
  <c r="M166"/>
  <c r="O166" s="1"/>
  <c r="H202" i="24"/>
  <c r="M202" i="22"/>
  <c r="O202" s="1"/>
  <c r="L202"/>
  <c r="H65"/>
  <c r="L65" i="16"/>
  <c r="M65"/>
  <c r="O65" s="1"/>
  <c r="F51" i="23"/>
  <c r="M51" s="1"/>
  <c r="O51" s="1"/>
  <c r="F51" i="19"/>
  <c r="M51" s="1"/>
  <c r="O51" s="1"/>
  <c r="F51" i="18"/>
  <c r="O51" i="14"/>
  <c r="H172" i="22"/>
  <c r="M172" i="16"/>
  <c r="O172" s="1"/>
  <c r="L172"/>
  <c r="F80" i="23"/>
  <c r="M80" s="1"/>
  <c r="O80" s="1"/>
  <c r="F80" i="19"/>
  <c r="M80" s="1"/>
  <c r="O80" s="1"/>
  <c r="F79" i="18"/>
  <c r="O80" i="14"/>
  <c r="H25" i="22"/>
  <c r="M25" i="16"/>
  <c r="O25" s="1"/>
  <c r="L25"/>
  <c r="F43" i="23"/>
  <c r="M43" s="1"/>
  <c r="O43" s="1"/>
  <c r="F43" i="19"/>
  <c r="M43" s="1"/>
  <c r="O43" s="1"/>
  <c r="O43" i="14"/>
  <c r="F43" i="18"/>
  <c r="H196" i="16"/>
  <c r="L196" i="14"/>
  <c r="M196"/>
  <c r="H33" i="16"/>
  <c r="M33" i="14"/>
  <c r="L33"/>
  <c r="H156" i="16"/>
  <c r="L156" i="14"/>
  <c r="M156"/>
  <c r="H115" i="16"/>
  <c r="L115" i="14"/>
  <c r="M115"/>
  <c r="H138" i="16"/>
  <c r="M138" i="14"/>
  <c r="L138"/>
  <c r="H149" i="16"/>
  <c r="L149" i="14"/>
  <c r="M149"/>
  <c r="M79"/>
  <c r="H79" i="16"/>
  <c r="L79" i="14"/>
  <c r="H94" i="16"/>
  <c r="M94" i="14"/>
  <c r="L94"/>
  <c r="H155" i="16"/>
  <c r="M155" i="14"/>
  <c r="L155"/>
  <c r="H142" i="16"/>
  <c r="M142" i="14"/>
  <c r="L142"/>
  <c r="H148" i="16"/>
  <c r="L148" i="14"/>
  <c r="M148"/>
  <c r="H30" i="16"/>
  <c r="L30" i="14"/>
  <c r="M30"/>
  <c r="H198" i="16"/>
  <c r="M198" i="14"/>
  <c r="L198"/>
  <c r="H140" i="16"/>
  <c r="L140" i="14"/>
  <c r="M140"/>
  <c r="H192" i="16"/>
  <c r="M192" i="14"/>
  <c r="L192"/>
  <c r="H73" i="16"/>
  <c r="M73" i="14"/>
  <c r="L73"/>
  <c r="H129" i="16"/>
  <c r="L129" i="14"/>
  <c r="M129"/>
  <c r="H133" i="16"/>
  <c r="L133" i="14"/>
  <c r="M133"/>
  <c r="H141" i="16"/>
  <c r="L141" i="14"/>
  <c r="M141"/>
  <c r="H24" i="16"/>
  <c r="M24" i="14"/>
  <c r="L24"/>
  <c r="H98" i="16"/>
  <c r="L98" i="14"/>
  <c r="M98"/>
  <c r="H193" i="16"/>
  <c r="M193" i="14"/>
  <c r="L193"/>
  <c r="M27" i="24"/>
  <c r="G27" i="26" s="1"/>
  <c r="L27" i="24"/>
  <c r="H22" i="22"/>
  <c r="L22" i="16"/>
  <c r="M22"/>
  <c r="O22" s="1"/>
  <c r="F76" i="23"/>
  <c r="M76" s="1"/>
  <c r="O76" s="1"/>
  <c r="F76" i="19"/>
  <c r="M76" s="1"/>
  <c r="O76" s="1"/>
  <c r="F75" i="18"/>
  <c r="O76" i="14"/>
  <c r="M104" i="16"/>
  <c r="O104" s="1"/>
  <c r="H104" i="22"/>
  <c r="L104" i="16"/>
  <c r="F68" i="23"/>
  <c r="M68" s="1"/>
  <c r="O68" s="1"/>
  <c r="F68" i="19"/>
  <c r="M68" s="1"/>
  <c r="O68" s="1"/>
  <c r="O68" i="14"/>
  <c r="F67" i="18"/>
  <c r="H169" i="22"/>
  <c r="L169" i="16"/>
  <c r="M169"/>
  <c r="O169" s="1"/>
  <c r="H93" i="22"/>
  <c r="M93" i="16"/>
  <c r="O93" s="1"/>
  <c r="L93"/>
  <c r="F18" i="23"/>
  <c r="M18" s="1"/>
  <c r="O18" s="1"/>
  <c r="F18" i="19"/>
  <c r="M18" s="1"/>
  <c r="O18" s="1"/>
  <c r="F18" i="18"/>
  <c r="O18" i="14"/>
  <c r="F197" i="23"/>
  <c r="M197" s="1"/>
  <c r="O197" s="1"/>
  <c r="F197" i="19"/>
  <c r="M197" s="1"/>
  <c r="O197" s="1"/>
  <c r="F196" i="18"/>
  <c r="O197" i="14"/>
  <c r="H177" i="22"/>
  <c r="M177" i="16"/>
  <c r="O177" s="1"/>
  <c r="L177"/>
  <c r="G163" i="18"/>
  <c r="N163"/>
  <c r="F135" i="23"/>
  <c r="M135" s="1"/>
  <c r="O135" s="1"/>
  <c r="F135" i="19"/>
  <c r="M135" s="1"/>
  <c r="O135" s="1"/>
  <c r="O135" i="14"/>
  <c r="F134" i="18"/>
  <c r="M175" i="16"/>
  <c r="O175" s="1"/>
  <c r="H175" i="22"/>
  <c r="L175" i="16"/>
  <c r="H100" i="22"/>
  <c r="M100" i="16"/>
  <c r="O100" s="1"/>
  <c r="L100"/>
  <c r="F206" i="23"/>
  <c r="M206" s="1"/>
  <c r="O206" s="1"/>
  <c r="F206" i="19"/>
  <c r="M206" s="1"/>
  <c r="O206" s="1"/>
  <c r="F205" i="18"/>
  <c r="O206" i="14"/>
  <c r="L103" i="24"/>
  <c r="M103"/>
  <c r="G103" i="26" s="1"/>
  <c r="G162" i="18"/>
  <c r="N162"/>
  <c r="G165"/>
  <c r="N165"/>
  <c r="G151"/>
  <c r="N151"/>
  <c r="M95" i="16"/>
  <c r="O95" s="1"/>
  <c r="H95" i="22"/>
  <c r="L95" i="16"/>
  <c r="H85" i="22"/>
  <c r="M85" i="16"/>
  <c r="O85" s="1"/>
  <c r="L85"/>
  <c r="F181" i="23"/>
  <c r="M181" s="1"/>
  <c r="O181" s="1"/>
  <c r="F181" i="19"/>
  <c r="M181" s="1"/>
  <c r="O181" s="1"/>
  <c r="O181" i="14"/>
  <c r="F180" i="18"/>
  <c r="H121" i="22"/>
  <c r="L121" i="16"/>
  <c r="M121"/>
  <c r="O121" s="1"/>
  <c r="M191"/>
  <c r="O191" s="1"/>
  <c r="H191" i="22"/>
  <c r="L191" i="16"/>
  <c r="F127" i="23"/>
  <c r="M127" s="1"/>
  <c r="O127" s="1"/>
  <c r="F127" i="19"/>
  <c r="M127" s="1"/>
  <c r="O127" s="1"/>
  <c r="O127" i="14"/>
  <c r="F126" i="18"/>
  <c r="F182" i="23"/>
  <c r="M182" s="1"/>
  <c r="O182" s="1"/>
  <c r="F182" i="19"/>
  <c r="M182" s="1"/>
  <c r="O182" s="1"/>
  <c r="F181" i="18"/>
  <c r="O182" i="14"/>
  <c r="M32" i="16"/>
  <c r="O32" s="1"/>
  <c r="H32" i="22"/>
  <c r="L32" i="16"/>
  <c r="M23"/>
  <c r="O23" s="1"/>
  <c r="H23" i="22"/>
  <c r="L23" i="16"/>
  <c r="H42" i="22"/>
  <c r="M42" i="16"/>
  <c r="O42" s="1"/>
  <c r="L42"/>
  <c r="H46" i="22"/>
  <c r="M46" i="16"/>
  <c r="O46" s="1"/>
  <c r="L46"/>
  <c r="F119" i="23"/>
  <c r="M119" s="1"/>
  <c r="O119" s="1"/>
  <c r="F119" i="19"/>
  <c r="M119" s="1"/>
  <c r="O119" s="1"/>
  <c r="O119" i="14"/>
  <c r="F118" i="18"/>
  <c r="L203" i="22"/>
  <c r="H203" i="24"/>
  <c r="M203" i="22"/>
  <c r="O203" s="1"/>
  <c r="M26" i="24"/>
  <c r="G26" i="26" s="1"/>
  <c r="L26" i="24"/>
  <c r="H152"/>
  <c r="M152" i="22"/>
  <c r="O152" s="1"/>
  <c r="L152"/>
  <c r="F65" i="23"/>
  <c r="M65" s="1"/>
  <c r="O65" s="1"/>
  <c r="F65" i="19"/>
  <c r="M65" s="1"/>
  <c r="O65" s="1"/>
  <c r="F64" i="18"/>
  <c r="O65" i="14"/>
  <c r="H77" i="22"/>
  <c r="M77" i="16"/>
  <c r="O77" s="1"/>
  <c r="L77"/>
  <c r="F48" i="23"/>
  <c r="M48" s="1"/>
  <c r="O48" s="1"/>
  <c r="F48" i="19"/>
  <c r="M48" s="1"/>
  <c r="O48" s="1"/>
  <c r="F48" i="18"/>
  <c r="O48" i="14"/>
  <c r="H51" i="22"/>
  <c r="M51" i="16"/>
  <c r="O51" s="1"/>
  <c r="L51"/>
  <c r="F59" i="23"/>
  <c r="M59" s="1"/>
  <c r="O59" s="1"/>
  <c r="F59" i="19"/>
  <c r="M59" s="1"/>
  <c r="O59" s="1"/>
  <c r="F58" i="18"/>
  <c r="O59" i="14"/>
  <c r="F172" i="23"/>
  <c r="M172" s="1"/>
  <c r="O172" s="1"/>
  <c r="F172" i="19"/>
  <c r="M172" s="1"/>
  <c r="O172" s="1"/>
  <c r="F171" i="18"/>
  <c r="O172" i="14"/>
  <c r="H92" i="22"/>
  <c r="M92" i="16"/>
  <c r="O92" s="1"/>
  <c r="L92"/>
  <c r="F49" i="23"/>
  <c r="M49" s="1"/>
  <c r="O49" s="1"/>
  <c r="F49" i="19"/>
  <c r="M49" s="1"/>
  <c r="O49" s="1"/>
  <c r="O49" i="14"/>
  <c r="F49" i="18"/>
  <c r="M180" i="16"/>
  <c r="O180" s="1"/>
  <c r="H180" i="22"/>
  <c r="L180" i="16"/>
  <c r="F25" i="23"/>
  <c r="M25" s="1"/>
  <c r="O25" s="1"/>
  <c r="F25" i="19"/>
  <c r="M25" s="1"/>
  <c r="O25" s="1"/>
  <c r="F25" i="18"/>
  <c r="O25" i="14"/>
  <c r="H124" i="22"/>
  <c r="L124" i="16"/>
  <c r="M124"/>
  <c r="O124" s="1"/>
  <c r="H55" i="22"/>
  <c r="L55" i="16"/>
  <c r="M55"/>
  <c r="O55" s="1"/>
  <c r="H106" i="22"/>
  <c r="M106" i="16"/>
  <c r="O106" s="1"/>
  <c r="L106"/>
  <c r="M183"/>
  <c r="O183" s="1"/>
  <c r="H183" i="22"/>
  <c r="L183" i="16"/>
  <c r="F91" i="23"/>
  <c r="M91" s="1"/>
  <c r="O91" s="1"/>
  <c r="F91" i="19"/>
  <c r="M91" s="1"/>
  <c r="O91" s="1"/>
  <c r="F90" i="18"/>
  <c r="O91" i="14"/>
  <c r="H114" i="22"/>
  <c r="M114" i="16"/>
  <c r="O114" s="1"/>
  <c r="L114"/>
  <c r="F174" i="23"/>
  <c r="M174" s="1"/>
  <c r="O174" s="1"/>
  <c r="F174" i="19"/>
  <c r="M174" s="1"/>
  <c r="O174" s="1"/>
  <c r="F173" i="18"/>
  <c r="O174" i="14"/>
  <c r="H43" i="22"/>
  <c r="M43" i="16"/>
  <c r="O43" s="1"/>
  <c r="L43"/>
  <c r="H118"/>
  <c r="M118" i="14"/>
  <c r="L118"/>
  <c r="H154" i="16"/>
  <c r="M154" i="14"/>
  <c r="L154"/>
  <c r="L71"/>
  <c r="H71" i="16"/>
  <c r="M71" i="14"/>
  <c r="H112" i="16"/>
  <c r="L112" i="14"/>
  <c r="M112"/>
  <c r="H164" i="24"/>
  <c r="L164" i="22"/>
  <c r="M164"/>
  <c r="O164" s="1"/>
  <c r="F31" i="23"/>
  <c r="M31" s="1"/>
  <c r="O31" s="1"/>
  <c r="F31" i="19"/>
  <c r="M31" s="1"/>
  <c r="O31" s="1"/>
  <c r="F31" i="18"/>
  <c r="O31" i="14"/>
  <c r="F70" i="23"/>
  <c r="M70" s="1"/>
  <c r="O70" s="1"/>
  <c r="F70" i="19"/>
  <c r="M70" s="1"/>
  <c r="O70" s="1"/>
  <c r="F69" i="18"/>
  <c r="O70" i="14"/>
  <c r="F99" i="23"/>
  <c r="M99" s="1"/>
  <c r="O99" s="1"/>
  <c r="F99" i="19"/>
  <c r="M99" s="1"/>
  <c r="O99" s="1"/>
  <c r="O99" i="14"/>
  <c r="F98" i="18"/>
  <c r="H66" i="22"/>
  <c r="L66" i="16"/>
  <c r="M66"/>
  <c r="O66" s="1"/>
  <c r="F123" i="23"/>
  <c r="M123" s="1"/>
  <c r="O123" s="1"/>
  <c r="F123" i="19"/>
  <c r="M123" s="1"/>
  <c r="O123" s="1"/>
  <c r="O123" i="14"/>
  <c r="F122" i="18"/>
  <c r="G82"/>
  <c r="N82"/>
  <c r="G201"/>
  <c r="N201"/>
  <c r="F28" i="23"/>
  <c r="M28" s="1"/>
  <c r="O28" s="1"/>
  <c r="F28" i="19"/>
  <c r="M28" s="1"/>
  <c r="O28" s="1"/>
  <c r="F28" i="18"/>
  <c r="O28" i="14"/>
  <c r="F50" i="23"/>
  <c r="M50" s="1"/>
  <c r="O50" s="1"/>
  <c r="F50" i="19"/>
  <c r="M50" s="1"/>
  <c r="O50" s="1"/>
  <c r="F50" i="18"/>
  <c r="O50" i="14"/>
  <c r="F69" i="23"/>
  <c r="M69" s="1"/>
  <c r="O69" s="1"/>
  <c r="F69" i="19"/>
  <c r="M69" s="1"/>
  <c r="O69" s="1"/>
  <c r="F68" i="18"/>
  <c r="O69" i="14"/>
  <c r="R27" i="18"/>
  <c r="P27"/>
  <c r="F170" i="23"/>
  <c r="M170" s="1"/>
  <c r="O170" s="1"/>
  <c r="F170" i="19"/>
  <c r="M170" s="1"/>
  <c r="O170" s="1"/>
  <c r="F169" i="18"/>
  <c r="O170" i="14"/>
  <c r="L119" i="16"/>
  <c r="H119" i="22"/>
  <c r="M119" i="16"/>
  <c r="O119" s="1"/>
  <c r="R110" i="18"/>
  <c r="P110"/>
  <c r="R26"/>
  <c r="P26"/>
  <c r="H48" i="22"/>
  <c r="L48" i="16"/>
  <c r="M48"/>
  <c r="O48" s="1"/>
  <c r="F105" i="23"/>
  <c r="M105" s="1"/>
  <c r="O105" s="1"/>
  <c r="F105" i="19"/>
  <c r="M105" s="1"/>
  <c r="O105" s="1"/>
  <c r="F104" i="18"/>
  <c r="O105" i="14"/>
  <c r="H49" i="22"/>
  <c r="M49" i="16"/>
  <c r="O49" s="1"/>
  <c r="L49"/>
  <c r="F125" i="23"/>
  <c r="M125" s="1"/>
  <c r="O125" s="1"/>
  <c r="F125" i="19"/>
  <c r="M125" s="1"/>
  <c r="O125" s="1"/>
  <c r="O125" i="14"/>
  <c r="F124" i="18"/>
  <c r="F55" i="23"/>
  <c r="M55" s="1"/>
  <c r="O55" s="1"/>
  <c r="F55" i="19"/>
  <c r="M55" s="1"/>
  <c r="O55" s="1"/>
  <c r="O55" i="14"/>
  <c r="F54" i="18"/>
  <c r="F183" i="23"/>
  <c r="M183" s="1"/>
  <c r="O183" s="1"/>
  <c r="F183" i="19"/>
  <c r="M183" s="1"/>
  <c r="O183" s="1"/>
  <c r="F182" i="18"/>
  <c r="O183" i="14"/>
  <c r="M207" i="16"/>
  <c r="O207" s="1"/>
  <c r="H207" i="22"/>
  <c r="L207" i="16"/>
  <c r="L41"/>
  <c r="H41" i="22"/>
  <c r="M41" i="16"/>
  <c r="O41" s="1"/>
  <c r="F19" i="23"/>
  <c r="M19" s="1"/>
  <c r="O19" s="1"/>
  <c r="F19" i="19"/>
  <c r="M19" s="1"/>
  <c r="O19" s="1"/>
  <c r="F19" i="18"/>
  <c r="O19" i="14"/>
  <c r="L39"/>
  <c r="H39" i="16"/>
  <c r="M39" i="14"/>
  <c r="H132" i="16"/>
  <c r="L132" i="14"/>
  <c r="M132"/>
  <c r="H82" i="16"/>
  <c r="L82" i="14"/>
  <c r="M82"/>
  <c r="H139" i="16"/>
  <c r="M139" i="14"/>
  <c r="L139"/>
  <c r="H117" i="16"/>
  <c r="L117" i="14"/>
  <c r="M117"/>
  <c r="H157" i="16"/>
  <c r="L157" i="14"/>
  <c r="M157"/>
  <c r="H116" i="16"/>
  <c r="L116" i="14"/>
  <c r="M116"/>
  <c r="H204" i="16"/>
  <c r="M204" i="14"/>
  <c r="L204"/>
  <c r="H187" i="16"/>
  <c r="L187" i="14"/>
  <c r="M187"/>
  <c r="G202" i="18"/>
  <c r="N202"/>
  <c r="M111" i="24"/>
  <c r="G111" i="26" s="1"/>
  <c r="L111" i="24"/>
  <c r="M83" i="22"/>
  <c r="O83" s="1"/>
  <c r="H83" i="24"/>
  <c r="L83" i="22"/>
  <c r="G160" i="18"/>
  <c r="N160"/>
  <c r="F15" i="23"/>
  <c r="M15" s="1"/>
  <c r="O15" s="1"/>
  <c r="F15" i="19"/>
  <c r="M15" s="1"/>
  <c r="O15" s="1"/>
  <c r="F15" i="18"/>
  <c r="O15" i="14"/>
  <c r="F75" i="23"/>
  <c r="M75" s="1"/>
  <c r="O75" s="1"/>
  <c r="F75" i="19"/>
  <c r="M75" s="1"/>
  <c r="O75" s="1"/>
  <c r="F74" i="18"/>
  <c r="O75" i="14"/>
  <c r="F104" i="23"/>
  <c r="M104" s="1"/>
  <c r="O104" s="1"/>
  <c r="F104" i="19"/>
  <c r="M104" s="1"/>
  <c r="O104" s="1"/>
  <c r="O104" i="14"/>
  <c r="F103" i="18"/>
  <c r="H70" i="22"/>
  <c r="L70" i="16"/>
  <c r="M70"/>
  <c r="O70" s="1"/>
  <c r="F66" i="23"/>
  <c r="M66" s="1"/>
  <c r="O66" s="1"/>
  <c r="F66" i="19"/>
  <c r="M66" s="1"/>
  <c r="O66" s="1"/>
  <c r="O66" i="14"/>
  <c r="F65" i="18"/>
  <c r="F93" i="23"/>
  <c r="M93" s="1"/>
  <c r="O93" s="1"/>
  <c r="F93" i="19"/>
  <c r="M93" s="1"/>
  <c r="O93" s="1"/>
  <c r="F92" i="18"/>
  <c r="O93" i="14"/>
  <c r="F179" i="23"/>
  <c r="M179" s="1"/>
  <c r="O179" s="1"/>
  <c r="F179" i="19"/>
  <c r="M179" s="1"/>
  <c r="O179" s="1"/>
  <c r="F178" i="18"/>
  <c r="O179" i="14"/>
  <c r="H74" i="22"/>
  <c r="L74" i="16"/>
  <c r="M74"/>
  <c r="O74" s="1"/>
  <c r="F184" i="23"/>
  <c r="M184" s="1"/>
  <c r="O184" s="1"/>
  <c r="F184" i="19"/>
  <c r="M184" s="1"/>
  <c r="O184" s="1"/>
  <c r="O184" i="14"/>
  <c r="F183" i="18"/>
  <c r="M135" i="16"/>
  <c r="O135" s="1"/>
  <c r="H135" i="22"/>
  <c r="L135" i="16"/>
  <c r="H102" i="22"/>
  <c r="M102" i="16"/>
  <c r="O102" s="1"/>
  <c r="L102"/>
  <c r="F175" i="23"/>
  <c r="M175" s="1"/>
  <c r="O175" s="1"/>
  <c r="F175" i="19"/>
  <c r="M175" s="1"/>
  <c r="O175" s="1"/>
  <c r="O175" i="14"/>
  <c r="F174" i="18"/>
  <c r="F100" i="23"/>
  <c r="M100" s="1"/>
  <c r="O100" s="1"/>
  <c r="F100" i="19"/>
  <c r="M100" s="1"/>
  <c r="O100" s="1"/>
  <c r="F99" i="18"/>
  <c r="O100" i="14"/>
  <c r="L123" i="16"/>
  <c r="H123" i="22"/>
  <c r="M123" i="16"/>
  <c r="O123" s="1"/>
  <c r="M102" i="18"/>
  <c r="L102"/>
  <c r="J102"/>
  <c r="F85" i="23"/>
  <c r="M85" s="1"/>
  <c r="O85" s="1"/>
  <c r="F85" i="19"/>
  <c r="M85" s="1"/>
  <c r="O85" s="1"/>
  <c r="O85" i="14"/>
  <c r="F84" i="18"/>
  <c r="H120" i="22"/>
  <c r="L120" i="16"/>
  <c r="M120"/>
  <c r="O120" s="1"/>
  <c r="H186" i="22"/>
  <c r="M186" i="16"/>
  <c r="O186" s="1"/>
  <c r="L186"/>
  <c r="H127" i="22"/>
  <c r="M127" i="16"/>
  <c r="O127" s="1"/>
  <c r="L127"/>
  <c r="H96" i="22"/>
  <c r="M96" i="16"/>
  <c r="O96" s="1"/>
  <c r="L96"/>
  <c r="F32" i="23"/>
  <c r="M32" s="1"/>
  <c r="O32" s="1"/>
  <c r="F32" i="19"/>
  <c r="M32" s="1"/>
  <c r="O32" s="1"/>
  <c r="F32" i="18"/>
  <c r="O32" i="14"/>
  <c r="H101" i="22"/>
  <c r="M101" i="16"/>
  <c r="O101" s="1"/>
  <c r="L101"/>
  <c r="F42" i="23"/>
  <c r="M42" s="1"/>
  <c r="O42" s="1"/>
  <c r="F42" i="19"/>
  <c r="M42" s="1"/>
  <c r="O42" s="1"/>
  <c r="O42" i="14"/>
  <c r="F42" i="18"/>
  <c r="H170" i="22"/>
  <c r="L170" i="16"/>
  <c r="M170"/>
  <c r="O170" s="1"/>
  <c r="G161" i="18"/>
  <c r="N161"/>
  <c r="F77" i="23"/>
  <c r="M77" s="1"/>
  <c r="O77" s="1"/>
  <c r="F77" i="19"/>
  <c r="M77" s="1"/>
  <c r="O77" s="1"/>
  <c r="F76" i="18"/>
  <c r="O77" i="14"/>
  <c r="H173" i="22"/>
  <c r="L173" i="16"/>
  <c r="M173"/>
  <c r="O173" s="1"/>
  <c r="H59" i="22"/>
  <c r="M59" i="16"/>
  <c r="O59" s="1"/>
  <c r="L59"/>
  <c r="H78" i="22"/>
  <c r="M78" i="16"/>
  <c r="O78" s="1"/>
  <c r="L78"/>
  <c r="F92" i="23"/>
  <c r="M92" s="1"/>
  <c r="O92" s="1"/>
  <c r="F92" i="19"/>
  <c r="M92" s="1"/>
  <c r="O92" s="1"/>
  <c r="F91" i="18"/>
  <c r="O92" i="14"/>
  <c r="F67" i="23"/>
  <c r="M67" s="1"/>
  <c r="O67" s="1"/>
  <c r="F67" i="19"/>
  <c r="M67" s="1"/>
  <c r="O67" s="1"/>
  <c r="O67" i="14"/>
  <c r="F66" i="18"/>
  <c r="H80" i="22"/>
  <c r="L80" i="16"/>
  <c r="M80"/>
  <c r="O80" s="1"/>
  <c r="H125" i="22"/>
  <c r="L125" i="16"/>
  <c r="M125"/>
  <c r="O125" s="1"/>
  <c r="H40" i="22"/>
  <c r="M40" i="16"/>
  <c r="O40" s="1"/>
  <c r="L40"/>
  <c r="H91" i="22"/>
  <c r="L91" i="16"/>
  <c r="M91"/>
  <c r="O91" s="1"/>
  <c r="H122" i="22"/>
  <c r="M122" i="16"/>
  <c r="O122" s="1"/>
  <c r="L122"/>
  <c r="F41" i="23"/>
  <c r="M41" s="1"/>
  <c r="O41" s="1"/>
  <c r="F41" i="19"/>
  <c r="M41" s="1"/>
  <c r="O41" s="1"/>
  <c r="F41" i="18"/>
  <c r="O41" i="14"/>
  <c r="F114" i="23"/>
  <c r="M114" s="1"/>
  <c r="O114" s="1"/>
  <c r="F114" i="19"/>
  <c r="M114" s="1"/>
  <c r="O114" s="1"/>
  <c r="O114" i="14"/>
  <c r="F113" i="18"/>
  <c r="H178" i="16"/>
  <c r="L178" i="14"/>
  <c r="M178"/>
  <c r="F110" i="23"/>
  <c r="M110" s="1"/>
  <c r="O110" s="1"/>
  <c r="F110" i="19"/>
  <c r="M110" s="1"/>
  <c r="O110" s="1"/>
  <c r="F109" i="18"/>
  <c r="O110" i="14"/>
  <c r="H15" i="22"/>
  <c r="L15" i="16"/>
  <c r="M15"/>
  <c r="O15" s="1"/>
  <c r="H76" i="22"/>
  <c r="M76" i="16"/>
  <c r="O76" s="1"/>
  <c r="L76"/>
  <c r="H68" i="22"/>
  <c r="M68" i="16"/>
  <c r="O68" s="1"/>
  <c r="L68"/>
  <c r="F74" i="23"/>
  <c r="M74" s="1"/>
  <c r="O74" s="1"/>
  <c r="F74" i="19"/>
  <c r="M74" s="1"/>
  <c r="O74" s="1"/>
  <c r="O74" i="14"/>
  <c r="F73" i="18"/>
  <c r="F86" i="23"/>
  <c r="M86" s="1"/>
  <c r="O86" s="1"/>
  <c r="F86" i="19"/>
  <c r="M86" s="1"/>
  <c r="O86" s="1"/>
  <c r="O86" i="14"/>
  <c r="F85" i="18"/>
  <c r="L171" i="16"/>
  <c r="H171" i="22"/>
  <c r="M171" i="16"/>
  <c r="O171" s="1"/>
  <c r="F95" i="23"/>
  <c r="M95" s="1"/>
  <c r="O95" s="1"/>
  <c r="F95" i="19"/>
  <c r="M95" s="1"/>
  <c r="O95" s="1"/>
  <c r="O95" i="14"/>
  <c r="F94" i="18"/>
  <c r="H181" i="22"/>
  <c r="L181" i="16"/>
  <c r="M181"/>
  <c r="O181" s="1"/>
  <c r="F191" i="23"/>
  <c r="M191" s="1"/>
  <c r="O191" s="1"/>
  <c r="F191" i="19"/>
  <c r="M191" s="1"/>
  <c r="O191" s="1"/>
  <c r="F190" i="18"/>
  <c r="O191" i="14"/>
  <c r="H182" i="22"/>
  <c r="L182" i="16"/>
  <c r="M182"/>
  <c r="O182" s="1"/>
  <c r="G152" i="18"/>
  <c r="N152"/>
  <c r="F78" i="23"/>
  <c r="M78" s="1"/>
  <c r="O78" s="1"/>
  <c r="F78" i="19"/>
  <c r="M78" s="1"/>
  <c r="O78" s="1"/>
  <c r="O78" i="14"/>
  <c r="F77" i="18"/>
  <c r="F17" i="23"/>
  <c r="M17" s="1"/>
  <c r="O17" s="1"/>
  <c r="F17" i="19"/>
  <c r="M17" s="1"/>
  <c r="O17" s="1"/>
  <c r="F17" i="18"/>
  <c r="O17" i="14"/>
  <c r="F97" i="23"/>
  <c r="M97" s="1"/>
  <c r="O97" s="1"/>
  <c r="F97" i="19"/>
  <c r="M97" s="1"/>
  <c r="O97" s="1"/>
  <c r="F96" i="18"/>
  <c r="O97" i="14"/>
  <c r="F37" i="23"/>
  <c r="M37" s="1"/>
  <c r="O37" s="1"/>
  <c r="F37" i="19"/>
  <c r="M37" s="1"/>
  <c r="O37" s="1"/>
  <c r="F37" i="18"/>
  <c r="O37" i="14"/>
  <c r="H150" i="16"/>
  <c r="M150" i="14"/>
  <c r="L150"/>
  <c r="H144" i="16"/>
  <c r="L144" i="14"/>
  <c r="M144"/>
  <c r="H134" i="16"/>
  <c r="M134" i="14"/>
  <c r="L134"/>
  <c r="H60" i="16"/>
  <c r="M60" i="14"/>
  <c r="L60"/>
  <c r="M147"/>
  <c r="H147" i="16"/>
  <c r="L147" i="14"/>
  <c r="H61" i="16"/>
  <c r="M61" i="14"/>
  <c r="L61"/>
  <c r="H188" i="16"/>
  <c r="L188" i="14"/>
  <c r="M188"/>
  <c r="H128" i="16"/>
  <c r="M128" i="14"/>
  <c r="L128"/>
  <c r="H205" i="16"/>
  <c r="L205" i="14"/>
  <c r="M205"/>
  <c r="H113" i="16"/>
  <c r="M113" i="14"/>
  <c r="L113"/>
  <c r="H29" i="16"/>
  <c r="L29" i="14"/>
  <c r="M29"/>
  <c r="H143" i="16"/>
  <c r="M143" i="14"/>
  <c r="L143"/>
  <c r="H162" i="24"/>
  <c r="M162" i="22"/>
  <c r="O162" s="1"/>
  <c r="L162"/>
  <c r="H87"/>
  <c r="M87" i="16"/>
  <c r="O87" s="1"/>
  <c r="L87"/>
  <c r="H110" i="22"/>
  <c r="M110" i="16"/>
  <c r="O110" s="1"/>
  <c r="L110"/>
  <c r="F22" i="23"/>
  <c r="M22" s="1"/>
  <c r="O22" s="1"/>
  <c r="F22" i="19"/>
  <c r="M22" s="1"/>
  <c r="O22" s="1"/>
  <c r="F22" i="18"/>
  <c r="O22" i="14"/>
  <c r="M75" i="16"/>
  <c r="O75" s="1"/>
  <c r="H75" i="22"/>
  <c r="L75" i="16"/>
  <c r="H31" i="22"/>
  <c r="M31" i="16"/>
  <c r="O31" s="1"/>
  <c r="L31"/>
  <c r="H38" i="22"/>
  <c r="M38" i="16"/>
  <c r="O38" s="1"/>
  <c r="L38"/>
  <c r="F169" i="23"/>
  <c r="M169" s="1"/>
  <c r="O169" s="1"/>
  <c r="F169" i="19"/>
  <c r="M169" s="1"/>
  <c r="O169" s="1"/>
  <c r="O169" i="14"/>
  <c r="F168" i="18"/>
  <c r="M99" i="16"/>
  <c r="O99" s="1"/>
  <c r="H99" i="22"/>
  <c r="L99" i="16"/>
  <c r="H168" i="22"/>
  <c r="M168" i="16"/>
  <c r="O168" s="1"/>
  <c r="L168"/>
  <c r="M179"/>
  <c r="O179" s="1"/>
  <c r="H179" i="22"/>
  <c r="L179" i="16"/>
  <c r="H18" i="22"/>
  <c r="M18" i="16"/>
  <c r="O18" s="1"/>
  <c r="P14" s="1"/>
  <c r="D8" i="21" s="1"/>
  <c r="L18" i="16"/>
  <c r="F177" i="23"/>
  <c r="M177" s="1"/>
  <c r="O177" s="1"/>
  <c r="F177" i="19"/>
  <c r="M177" s="1"/>
  <c r="O177" s="1"/>
  <c r="O177" i="14"/>
  <c r="F176" i="18"/>
  <c r="F102" i="23"/>
  <c r="M102" s="1"/>
  <c r="O102" s="1"/>
  <c r="F102" i="19"/>
  <c r="M102" s="1"/>
  <c r="O102" s="1"/>
  <c r="O102" i="14"/>
  <c r="F101" i="18"/>
  <c r="M86" i="16"/>
  <c r="O86" s="1"/>
  <c r="H86" i="22"/>
  <c r="L86" i="16"/>
  <c r="F171" i="23"/>
  <c r="M171" s="1"/>
  <c r="O171" s="1"/>
  <c r="F171" i="19"/>
  <c r="M171" s="1"/>
  <c r="O171" s="1"/>
  <c r="O171" i="14"/>
  <c r="F170" i="18"/>
  <c r="G164"/>
  <c r="N164"/>
  <c r="R102"/>
  <c r="P102"/>
  <c r="H161" i="24"/>
  <c r="M161" i="22"/>
  <c r="O161" s="1"/>
  <c r="L161"/>
  <c r="H28"/>
  <c r="M28" i="16"/>
  <c r="O28" s="1"/>
  <c r="L28"/>
  <c r="F121" i="23"/>
  <c r="M121" s="1"/>
  <c r="O121" s="1"/>
  <c r="F121" i="19"/>
  <c r="M121" s="1"/>
  <c r="O121" s="1"/>
  <c r="O121" i="14"/>
  <c r="F120" i="18"/>
  <c r="F186" i="23"/>
  <c r="M186" s="1"/>
  <c r="O186" s="1"/>
  <c r="F186" i="19"/>
  <c r="M186" s="1"/>
  <c r="O186" s="1"/>
  <c r="F185" i="18"/>
  <c r="O186" i="14"/>
  <c r="H16" i="22"/>
  <c r="L16" i="16"/>
  <c r="M16"/>
  <c r="O16" s="1"/>
  <c r="F96" i="23"/>
  <c r="M96" s="1"/>
  <c r="O96" s="1"/>
  <c r="F96" i="19"/>
  <c r="M96" s="1"/>
  <c r="O96" s="1"/>
  <c r="O96" i="14"/>
  <c r="F95" i="18"/>
  <c r="H50" i="22"/>
  <c r="M50" i="16"/>
  <c r="O50" s="1"/>
  <c r="L50"/>
  <c r="F101" i="23"/>
  <c r="M101" s="1"/>
  <c r="O101" s="1"/>
  <c r="F101" i="19"/>
  <c r="M101" s="1"/>
  <c r="O101" s="1"/>
  <c r="F100" i="18"/>
  <c r="O101" i="14"/>
  <c r="H69" i="22"/>
  <c r="M69" i="16"/>
  <c r="O69" s="1"/>
  <c r="L69"/>
  <c r="F46" i="23"/>
  <c r="M46" s="1"/>
  <c r="O46" s="1"/>
  <c r="F46" i="19"/>
  <c r="M46" s="1"/>
  <c r="O46" s="1"/>
  <c r="F46" i="18"/>
  <c r="O46" i="14"/>
  <c r="H153" i="24"/>
  <c r="L153" i="22"/>
  <c r="M153"/>
  <c r="O153" s="1"/>
  <c r="F173" i="23"/>
  <c r="M173" s="1"/>
  <c r="O173" s="1"/>
  <c r="F173" i="19"/>
  <c r="M173" s="1"/>
  <c r="O173" s="1"/>
  <c r="O173" i="14"/>
  <c r="F172" i="18"/>
  <c r="H105" i="22"/>
  <c r="M105" i="16"/>
  <c r="O105" s="1"/>
  <c r="L105"/>
  <c r="H67" i="22"/>
  <c r="L67" i="16"/>
  <c r="M67"/>
  <c r="O67" s="1"/>
  <c r="H17" i="22"/>
  <c r="M17" i="16"/>
  <c r="O17" s="1"/>
  <c r="L17"/>
  <c r="F180" i="23"/>
  <c r="M180" s="1"/>
  <c r="O180" s="1"/>
  <c r="F180" i="19"/>
  <c r="M180" s="1"/>
  <c r="O180" s="1"/>
  <c r="F179" i="18"/>
  <c r="O180" i="14"/>
  <c r="H97" i="22"/>
  <c r="M97" i="16"/>
  <c r="O97" s="1"/>
  <c r="L97"/>
  <c r="F124" i="23"/>
  <c r="M124" s="1"/>
  <c r="O124" s="1"/>
  <c r="F124" i="19"/>
  <c r="M124" s="1"/>
  <c r="O124" s="1"/>
  <c r="F123" i="18"/>
  <c r="O124" i="14"/>
  <c r="H37" i="22"/>
  <c r="L37" i="16"/>
  <c r="M37"/>
  <c r="O37" s="1"/>
  <c r="F106" i="23"/>
  <c r="M106" s="1"/>
  <c r="O106" s="1"/>
  <c r="F106" i="19"/>
  <c r="M106" s="1"/>
  <c r="O106" s="1"/>
  <c r="F105" i="18"/>
  <c r="O106" i="14"/>
  <c r="F40" i="23"/>
  <c r="M40" s="1"/>
  <c r="O40" s="1"/>
  <c r="F40" i="19"/>
  <c r="M40" s="1"/>
  <c r="O40" s="1"/>
  <c r="F40" i="18"/>
  <c r="O40" i="14"/>
  <c r="H165" i="24"/>
  <c r="L165" i="22"/>
  <c r="M165"/>
  <c r="O165" s="1"/>
  <c r="F122" i="23"/>
  <c r="M122" s="1"/>
  <c r="O122" s="1"/>
  <c r="F122" i="19"/>
  <c r="M122" s="1"/>
  <c r="O122" s="1"/>
  <c r="F121" i="18"/>
  <c r="O122" i="14"/>
  <c r="F207" i="23"/>
  <c r="M207" s="1"/>
  <c r="O207" s="1"/>
  <c r="F207" i="19"/>
  <c r="M207" s="1"/>
  <c r="O207" s="1"/>
  <c r="F206" i="18"/>
  <c r="O207" i="14"/>
  <c r="M19" i="16"/>
  <c r="O19" s="1"/>
  <c r="H19" i="22"/>
  <c r="L19" i="16"/>
  <c r="H174" i="22"/>
  <c r="L174" i="16"/>
  <c r="M174"/>
  <c r="O174" s="1"/>
  <c r="L211" i="12"/>
  <c r="K7" s="1"/>
  <c r="K10"/>
  <c r="K8"/>
  <c r="M188" i="13"/>
  <c r="L188"/>
  <c r="L128"/>
  <c r="M128"/>
  <c r="M143"/>
  <c r="L143"/>
  <c r="L156"/>
  <c r="M156"/>
  <c r="M79"/>
  <c r="L79"/>
  <c r="L155"/>
  <c r="M155"/>
  <c r="M142"/>
  <c r="L142"/>
  <c r="M132"/>
  <c r="L132"/>
  <c r="L117"/>
  <c r="M117"/>
  <c r="L157"/>
  <c r="M157"/>
  <c r="M116"/>
  <c r="L116"/>
  <c r="L187"/>
  <c r="M187"/>
  <c r="L84"/>
  <c r="M84"/>
  <c r="M199"/>
  <c r="L199"/>
  <c r="L178"/>
  <c r="M178"/>
  <c r="M148"/>
  <c r="L148"/>
  <c r="L30"/>
  <c r="M30"/>
  <c r="M198"/>
  <c r="L198"/>
  <c r="L140"/>
  <c r="M140"/>
  <c r="L192"/>
  <c r="M192"/>
  <c r="M73"/>
  <c r="L73"/>
  <c r="M129"/>
  <c r="L129"/>
  <c r="M133"/>
  <c r="L133"/>
  <c r="M141"/>
  <c r="L141"/>
  <c r="L24"/>
  <c r="M24"/>
  <c r="L98"/>
  <c r="M98"/>
  <c r="M193"/>
  <c r="L193"/>
  <c r="M39"/>
  <c r="L39"/>
  <c r="M147"/>
  <c r="L147"/>
  <c r="M61"/>
  <c r="L61"/>
  <c r="M205"/>
  <c r="L205"/>
  <c r="M113"/>
  <c r="L113"/>
  <c r="L29"/>
  <c r="M29"/>
  <c r="M196"/>
  <c r="L196"/>
  <c r="L33"/>
  <c r="M33"/>
  <c r="L115"/>
  <c r="M115"/>
  <c r="M138"/>
  <c r="L138"/>
  <c r="M149"/>
  <c r="L149"/>
  <c r="M94"/>
  <c r="L94"/>
  <c r="M82"/>
  <c r="L82"/>
  <c r="M139"/>
  <c r="L139"/>
  <c r="M204"/>
  <c r="L204"/>
  <c r="L150"/>
  <c r="M150"/>
  <c r="L144"/>
  <c r="M144"/>
  <c r="L134"/>
  <c r="M134"/>
  <c r="L60"/>
  <c r="M60"/>
  <c r="M126"/>
  <c r="L126"/>
  <c r="M118"/>
  <c r="L118"/>
  <c r="L167"/>
  <c r="M167"/>
  <c r="M151"/>
  <c r="L151"/>
  <c r="L154"/>
  <c r="M154"/>
  <c r="M189"/>
  <c r="L189"/>
  <c r="L71"/>
  <c r="M71"/>
  <c r="L112"/>
  <c r="M112"/>
  <c r="L72" i="6"/>
  <c r="L81"/>
  <c r="L14"/>
  <c r="L20"/>
  <c r="L46"/>
  <c r="L47" s="1"/>
  <c r="L48" s="1"/>
  <c r="L49" s="1"/>
  <c r="L50" s="1"/>
  <c r="L51" s="1"/>
  <c r="L52"/>
  <c r="L100"/>
  <c r="L194"/>
  <c r="L192"/>
  <c r="L22"/>
  <c r="L23" s="1"/>
  <c r="L24" s="1"/>
  <c r="L25" s="1"/>
  <c r="L26"/>
  <c r="L28"/>
  <c r="L29" s="1"/>
  <c r="L30" s="1"/>
  <c r="L31" s="1"/>
  <c r="L32" s="1"/>
  <c r="L33" s="1"/>
  <c r="L34"/>
  <c r="L37"/>
  <c r="L38" s="1"/>
  <c r="L39" s="1"/>
  <c r="L40" s="1"/>
  <c r="L41" s="1"/>
  <c r="L42" s="1"/>
  <c r="L43" s="1"/>
  <c r="L44"/>
  <c r="L82"/>
  <c r="L87"/>
  <c r="L99"/>
  <c r="L110"/>
  <c r="L112" s="1"/>
  <c r="L130"/>
  <c r="L197"/>
  <c r="L198" s="1"/>
  <c r="L199" s="1"/>
  <c r="L200" s="1"/>
  <c r="L201"/>
  <c r="L136"/>
  <c r="L61"/>
  <c r="L113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8"/>
  <c r="L139" s="1"/>
  <c r="L140" s="1"/>
  <c r="L141" s="1"/>
  <c r="L142" s="1"/>
  <c r="L143" s="1"/>
  <c r="L144" s="1"/>
  <c r="L15"/>
  <c r="L65"/>
  <c r="L66" s="1"/>
  <c r="L91"/>
  <c r="L92" s="1"/>
  <c r="L93" s="1"/>
  <c r="L94" s="1"/>
  <c r="L95" s="1"/>
  <c r="L96" s="1"/>
  <c r="L97" s="1"/>
  <c r="L98" s="1"/>
  <c r="L101" s="1"/>
  <c r="L102" s="1"/>
  <c r="L162"/>
  <c r="L163" s="1"/>
  <c r="L164" s="1"/>
  <c r="L165" s="1"/>
  <c r="L166" s="1"/>
  <c r="L167" s="1"/>
  <c r="L168" s="1"/>
  <c r="L169" s="1"/>
  <c r="L170" s="1"/>
  <c r="L172" s="1"/>
  <c r="L173" s="1"/>
  <c r="L174" s="1"/>
  <c r="L175" s="1"/>
  <c r="L176" s="1"/>
  <c r="L177" s="1"/>
  <c r="L179" s="1"/>
  <c r="L180" s="1"/>
  <c r="L182" s="1"/>
  <c r="L183" s="1"/>
  <c r="L185" s="1"/>
  <c r="L186" s="1"/>
  <c r="L188" s="1"/>
  <c r="L189" s="1"/>
  <c r="L190" s="1"/>
  <c r="L132"/>
  <c r="L133" s="1"/>
  <c r="L134" s="1"/>
  <c r="L135" s="1"/>
  <c r="L147"/>
  <c r="L148" s="1"/>
  <c r="L149" s="1"/>
  <c r="L150" s="1"/>
  <c r="L151" s="1"/>
  <c r="L152" s="1"/>
  <c r="L153" s="1"/>
  <c r="L154" s="1"/>
  <c r="L155" s="1"/>
  <c r="L156" s="1"/>
  <c r="L157" s="1"/>
  <c r="L209"/>
  <c r="L203"/>
  <c r="L204" s="1"/>
  <c r="L205" s="1"/>
  <c r="L206" s="1"/>
  <c r="L207" s="1"/>
  <c r="L208" s="1"/>
  <c r="G95" i="18" l="1"/>
  <c r="N95"/>
  <c r="G176"/>
  <c r="N176"/>
  <c r="M179" i="22"/>
  <c r="O179" s="1"/>
  <c r="H179" i="24"/>
  <c r="L179" i="22"/>
  <c r="G168" i="18"/>
  <c r="N168"/>
  <c r="H143" i="22"/>
  <c r="M143" i="16"/>
  <c r="O143" s="1"/>
  <c r="L143"/>
  <c r="H60" i="22"/>
  <c r="M60" i="16"/>
  <c r="O60" s="1"/>
  <c r="L60"/>
  <c r="G190" i="18"/>
  <c r="N190"/>
  <c r="H80" i="24"/>
  <c r="M80" i="22"/>
  <c r="O80" s="1"/>
  <c r="L80"/>
  <c r="G174" i="18"/>
  <c r="N174"/>
  <c r="H132" i="22"/>
  <c r="L132" i="16"/>
  <c r="M132"/>
  <c r="O132" s="1"/>
  <c r="G98" i="18"/>
  <c r="N98"/>
  <c r="H32" i="24"/>
  <c r="M32" i="22"/>
  <c r="O32" s="1"/>
  <c r="L32"/>
  <c r="F110" i="30"/>
  <c r="I110" s="1"/>
  <c r="H103" i="26"/>
  <c r="L103" s="1"/>
  <c r="F110" i="28"/>
  <c r="I110" s="1"/>
  <c r="G134" i="18"/>
  <c r="N134"/>
  <c r="H98" i="22"/>
  <c r="M98" i="16"/>
  <c r="O98" s="1"/>
  <c r="L98"/>
  <c r="H129" i="22"/>
  <c r="L129" i="16"/>
  <c r="M129"/>
  <c r="O129" s="1"/>
  <c r="F148" i="23"/>
  <c r="M148" s="1"/>
  <c r="O148" s="1"/>
  <c r="F148" i="19"/>
  <c r="M148" s="1"/>
  <c r="O148" s="1"/>
  <c r="F147" i="18"/>
  <c r="O148" i="14"/>
  <c r="H138" i="22"/>
  <c r="M138" i="16"/>
  <c r="O138" s="1"/>
  <c r="L138"/>
  <c r="H174" i="24"/>
  <c r="M174" i="22"/>
  <c r="O174" s="1"/>
  <c r="L174"/>
  <c r="G40" i="18"/>
  <c r="N40"/>
  <c r="G105"/>
  <c r="N105"/>
  <c r="H97" i="24"/>
  <c r="L97" i="22"/>
  <c r="M97"/>
  <c r="O97" s="1"/>
  <c r="M153" i="24"/>
  <c r="G153" i="26" s="1"/>
  <c r="L153" i="24"/>
  <c r="H28"/>
  <c r="M28" i="22"/>
  <c r="O28" s="1"/>
  <c r="L28"/>
  <c r="G170" i="18"/>
  <c r="N170"/>
  <c r="J8" i="21"/>
  <c r="P8"/>
  <c r="F8"/>
  <c r="H8"/>
  <c r="L8"/>
  <c r="N8"/>
  <c r="M31" i="22"/>
  <c r="O31" s="1"/>
  <c r="H31" i="24"/>
  <c r="L31" i="22"/>
  <c r="M162" i="24"/>
  <c r="G162" i="26" s="1"/>
  <c r="L162" i="24"/>
  <c r="F29" i="23"/>
  <c r="M29" s="1"/>
  <c r="O29" s="1"/>
  <c r="F29" i="19"/>
  <c r="M29" s="1"/>
  <c r="O29" s="1"/>
  <c r="F29" i="18"/>
  <c r="O29" i="14"/>
  <c r="F113" i="23"/>
  <c r="M113" s="1"/>
  <c r="O113" s="1"/>
  <c r="F113" i="19"/>
  <c r="M113" s="1"/>
  <c r="O113" s="1"/>
  <c r="O113" i="14"/>
  <c r="F112" i="18"/>
  <c r="H205" i="22"/>
  <c r="L205" i="16"/>
  <c r="M205"/>
  <c r="O205" s="1"/>
  <c r="F188" i="23"/>
  <c r="M188" s="1"/>
  <c r="O188" s="1"/>
  <c r="F188" i="19"/>
  <c r="M188" s="1"/>
  <c r="O188" s="1"/>
  <c r="F187" i="18"/>
  <c r="O188" i="14"/>
  <c r="F61" i="23"/>
  <c r="M61" s="1"/>
  <c r="O61" s="1"/>
  <c r="F61" i="19"/>
  <c r="M61" s="1"/>
  <c r="O61" s="1"/>
  <c r="O61" i="14"/>
  <c r="F60" i="18"/>
  <c r="F147" i="23"/>
  <c r="M147" s="1"/>
  <c r="O147" s="1"/>
  <c r="F147" i="19"/>
  <c r="M147" s="1"/>
  <c r="O147" s="1"/>
  <c r="O147" i="14"/>
  <c r="F146" i="18"/>
  <c r="H150" i="22"/>
  <c r="M150" i="16"/>
  <c r="O150" s="1"/>
  <c r="L150"/>
  <c r="H181" i="24"/>
  <c r="M181" i="22"/>
  <c r="O181" s="1"/>
  <c r="L181"/>
  <c r="G85" i="18"/>
  <c r="N85"/>
  <c r="G73"/>
  <c r="N73"/>
  <c r="H15" i="24"/>
  <c r="L15" i="22"/>
  <c r="M15"/>
  <c r="O15" s="1"/>
  <c r="H125" i="24"/>
  <c r="M125" i="22"/>
  <c r="O125" s="1"/>
  <c r="L125"/>
  <c r="G66" i="18"/>
  <c r="N66"/>
  <c r="H173" i="24"/>
  <c r="M173" i="22"/>
  <c r="O173" s="1"/>
  <c r="L173"/>
  <c r="H101" i="24"/>
  <c r="M101" i="22"/>
  <c r="O101" s="1"/>
  <c r="L101"/>
  <c r="H120" i="24"/>
  <c r="M120" i="22"/>
  <c r="O120" s="1"/>
  <c r="L120"/>
  <c r="G99" i="18"/>
  <c r="N99"/>
  <c r="G65"/>
  <c r="N65"/>
  <c r="G74"/>
  <c r="N74"/>
  <c r="G15"/>
  <c r="N15"/>
  <c r="L160"/>
  <c r="M160"/>
  <c r="J160"/>
  <c r="F187" i="23"/>
  <c r="M187" s="1"/>
  <c r="O187" s="1"/>
  <c r="F187" i="19"/>
  <c r="M187" s="1"/>
  <c r="O187" s="1"/>
  <c r="F186" i="18"/>
  <c r="O187" i="14"/>
  <c r="F204" i="23"/>
  <c r="M204" s="1"/>
  <c r="O204" s="1"/>
  <c r="F204" i="19"/>
  <c r="M204" s="1"/>
  <c r="O204" s="1"/>
  <c r="F203" i="18"/>
  <c r="O204" i="14"/>
  <c r="H116" i="22"/>
  <c r="L116" i="16"/>
  <c r="M116"/>
  <c r="O116" s="1"/>
  <c r="F117" i="23"/>
  <c r="M117" s="1"/>
  <c r="O117" s="1"/>
  <c r="F117" i="19"/>
  <c r="M117" s="1"/>
  <c r="O117" s="1"/>
  <c r="F116" i="18"/>
  <c r="O117" i="14"/>
  <c r="F139" i="23"/>
  <c r="M139" s="1"/>
  <c r="O139" s="1"/>
  <c r="F139" i="19"/>
  <c r="M139" s="1"/>
  <c r="O139" s="1"/>
  <c r="F138" i="18"/>
  <c r="O139" i="14"/>
  <c r="M82" i="16"/>
  <c r="O82" s="1"/>
  <c r="H82" i="22"/>
  <c r="L82" i="16"/>
  <c r="F39" i="23"/>
  <c r="M39" s="1"/>
  <c r="O39" s="1"/>
  <c r="F39" i="19"/>
  <c r="M39" s="1"/>
  <c r="O39" s="1"/>
  <c r="O39" i="14"/>
  <c r="F39" i="18"/>
  <c r="G19"/>
  <c r="N19"/>
  <c r="H41" i="24"/>
  <c r="L41" i="22"/>
  <c r="M41"/>
  <c r="O41" s="1"/>
  <c r="H119" i="24"/>
  <c r="M119" i="22"/>
  <c r="O119" s="1"/>
  <c r="L119"/>
  <c r="R201" i="18"/>
  <c r="P201"/>
  <c r="G122"/>
  <c r="N122"/>
  <c r="G69"/>
  <c r="N69"/>
  <c r="G31"/>
  <c r="N31"/>
  <c r="H112" i="22"/>
  <c r="M112" i="16"/>
  <c r="O112" s="1"/>
  <c r="L112"/>
  <c r="F118" i="23"/>
  <c r="M118" s="1"/>
  <c r="O118" s="1"/>
  <c r="F118" i="19"/>
  <c r="M118" s="1"/>
  <c r="O118" s="1"/>
  <c r="F117" i="18"/>
  <c r="O118" i="14"/>
  <c r="H114" i="24"/>
  <c r="L114" i="22"/>
  <c r="M114"/>
  <c r="O114" s="1"/>
  <c r="H124" i="24"/>
  <c r="M124" i="22"/>
  <c r="O124" s="1"/>
  <c r="L124"/>
  <c r="G49" i="18"/>
  <c r="N49"/>
  <c r="G171"/>
  <c r="N171"/>
  <c r="G58"/>
  <c r="N58"/>
  <c r="H77" i="24"/>
  <c r="M77" i="22"/>
  <c r="O77" s="1"/>
  <c r="L77"/>
  <c r="M23"/>
  <c r="O23" s="1"/>
  <c r="H23" i="24"/>
  <c r="L23" i="22"/>
  <c r="L165" i="18"/>
  <c r="M165"/>
  <c r="J165"/>
  <c r="M163"/>
  <c r="J163"/>
  <c r="L163"/>
  <c r="H193" i="22"/>
  <c r="M193" i="16"/>
  <c r="O193" s="1"/>
  <c r="L193"/>
  <c r="H133" i="22"/>
  <c r="M133" i="16"/>
  <c r="O133" s="1"/>
  <c r="L133"/>
  <c r="F192" i="23"/>
  <c r="M192" s="1"/>
  <c r="O192" s="1"/>
  <c r="F192" i="19"/>
  <c r="M192" s="1"/>
  <c r="O192" s="1"/>
  <c r="F191" i="18"/>
  <c r="O192" i="14"/>
  <c r="H140" i="22"/>
  <c r="L140" i="16"/>
  <c r="M140"/>
  <c r="O140" s="1"/>
  <c r="F30" i="23"/>
  <c r="M30" s="1"/>
  <c r="O30" s="1"/>
  <c r="F30" i="19"/>
  <c r="M30" s="1"/>
  <c r="O30" s="1"/>
  <c r="O30" i="14"/>
  <c r="F30" i="18"/>
  <c r="H142" i="22"/>
  <c r="L142" i="16"/>
  <c r="M142"/>
  <c r="O142" s="1"/>
  <c r="H79" i="22"/>
  <c r="M79" i="16"/>
  <c r="O79" s="1"/>
  <c r="L79"/>
  <c r="H149" i="22"/>
  <c r="M149" i="16"/>
  <c r="O149" s="1"/>
  <c r="L149"/>
  <c r="F115" i="23"/>
  <c r="M115" s="1"/>
  <c r="O115" s="1"/>
  <c r="F115" i="19"/>
  <c r="M115" s="1"/>
  <c r="O115" s="1"/>
  <c r="O115" i="14"/>
  <c r="F114" i="18"/>
  <c r="M33" i="16"/>
  <c r="O33" s="1"/>
  <c r="H33" i="22"/>
  <c r="L33" i="16"/>
  <c r="G43" i="18"/>
  <c r="N43"/>
  <c r="G79"/>
  <c r="N79"/>
  <c r="H65" i="24"/>
  <c r="L65" i="22"/>
  <c r="M65"/>
  <c r="O65" s="1"/>
  <c r="G23" i="18"/>
  <c r="N23"/>
  <c r="G16"/>
  <c r="N16"/>
  <c r="G119"/>
  <c r="N119"/>
  <c r="H184" i="24"/>
  <c r="M184" i="22"/>
  <c r="O184" s="1"/>
  <c r="L184"/>
  <c r="G167" i="18"/>
  <c r="N167"/>
  <c r="G38"/>
  <c r="N38"/>
  <c r="G86"/>
  <c r="N86"/>
  <c r="F189" i="23"/>
  <c r="M189" s="1"/>
  <c r="O189" s="1"/>
  <c r="F189" i="19"/>
  <c r="M189" s="1"/>
  <c r="O189" s="1"/>
  <c r="O189" i="14"/>
  <c r="F188" i="18"/>
  <c r="F151" i="23"/>
  <c r="M151" s="1"/>
  <c r="O151" s="1"/>
  <c r="F151" i="19"/>
  <c r="M151" s="1"/>
  <c r="O151" s="1"/>
  <c r="O151" i="14"/>
  <c r="F150" i="18"/>
  <c r="F126" i="23"/>
  <c r="M126" s="1"/>
  <c r="O126" s="1"/>
  <c r="F126" i="19"/>
  <c r="M126" s="1"/>
  <c r="O126" s="1"/>
  <c r="F125" i="18"/>
  <c r="O126" i="14"/>
  <c r="L199" i="16"/>
  <c r="H199" i="22"/>
  <c r="M199" i="16"/>
  <c r="O199" s="1"/>
  <c r="H84" i="22"/>
  <c r="L84" i="16"/>
  <c r="M84"/>
  <c r="O84" s="1"/>
  <c r="G123" i="18"/>
  <c r="N123"/>
  <c r="H17" i="24"/>
  <c r="M17" i="22"/>
  <c r="O17" s="1"/>
  <c r="L17"/>
  <c r="G185" i="18"/>
  <c r="N185"/>
  <c r="M161" i="24"/>
  <c r="G161" i="26" s="1"/>
  <c r="L161" i="24"/>
  <c r="G101" i="18"/>
  <c r="N101"/>
  <c r="H168" i="24"/>
  <c r="M168" i="22"/>
  <c r="O168" s="1"/>
  <c r="L168"/>
  <c r="H128"/>
  <c r="M128" i="16"/>
  <c r="O128" s="1"/>
  <c r="L128"/>
  <c r="L147"/>
  <c r="H147" i="22"/>
  <c r="M147" i="16"/>
  <c r="O147" s="1"/>
  <c r="F150" i="23"/>
  <c r="M150" s="1"/>
  <c r="O150" s="1"/>
  <c r="F150" i="19"/>
  <c r="M150" s="1"/>
  <c r="O150" s="1"/>
  <c r="F149" i="18"/>
  <c r="O150" i="14"/>
  <c r="H96" i="24"/>
  <c r="M96" i="22"/>
  <c r="O96" s="1"/>
  <c r="L96"/>
  <c r="G103" i="18"/>
  <c r="N103"/>
  <c r="R160"/>
  <c r="P160"/>
  <c r="M202"/>
  <c r="J202"/>
  <c r="L202"/>
  <c r="H157" i="22"/>
  <c r="L157" i="16"/>
  <c r="M157"/>
  <c r="O157" s="1"/>
  <c r="M207" i="22"/>
  <c r="O207" s="1"/>
  <c r="H207" i="24"/>
  <c r="L207" i="22"/>
  <c r="H49" i="24"/>
  <c r="L49" i="22"/>
  <c r="M49"/>
  <c r="O49" s="1"/>
  <c r="G169" i="18"/>
  <c r="N169"/>
  <c r="G173"/>
  <c r="N173"/>
  <c r="L203" i="24"/>
  <c r="M203"/>
  <c r="G203" i="26" s="1"/>
  <c r="G180" i="18"/>
  <c r="N180"/>
  <c r="R165"/>
  <c r="P165"/>
  <c r="H100" i="24"/>
  <c r="M100" i="22"/>
  <c r="O100" s="1"/>
  <c r="L100"/>
  <c r="H177" i="24"/>
  <c r="L177" i="22"/>
  <c r="M177"/>
  <c r="O177" s="1"/>
  <c r="H104" i="24"/>
  <c r="M104" i="22"/>
  <c r="O104" s="1"/>
  <c r="L104"/>
  <c r="H22" i="24"/>
  <c r="L22" i="22"/>
  <c r="M22"/>
  <c r="O22" s="1"/>
  <c r="F141" i="23"/>
  <c r="M141" s="1"/>
  <c r="O141" s="1"/>
  <c r="F141" i="19"/>
  <c r="M141" s="1"/>
  <c r="O141" s="1"/>
  <c r="O141" i="14"/>
  <c r="F140" i="18"/>
  <c r="H198" i="22"/>
  <c r="L198" i="16"/>
  <c r="M198"/>
  <c r="O198" s="1"/>
  <c r="F142" i="23"/>
  <c r="M142" s="1"/>
  <c r="O142" s="1"/>
  <c r="F142" i="19"/>
  <c r="M142" s="1"/>
  <c r="O142" s="1"/>
  <c r="F141" i="18"/>
  <c r="O142" i="14"/>
  <c r="F156" i="23"/>
  <c r="M156" s="1"/>
  <c r="O156" s="1"/>
  <c r="F156" i="19"/>
  <c r="M156" s="1"/>
  <c r="O156" s="1"/>
  <c r="F155" i="18"/>
  <c r="O156" i="14"/>
  <c r="F33" i="23"/>
  <c r="M33" s="1"/>
  <c r="O33" s="1"/>
  <c r="F33" i="19"/>
  <c r="M33" s="1"/>
  <c r="O33" s="1"/>
  <c r="F33" i="18"/>
  <c r="O33" i="14"/>
  <c r="H196" i="22"/>
  <c r="M196" i="16"/>
  <c r="O196" s="1"/>
  <c r="P195" s="1"/>
  <c r="D18" i="21" s="1"/>
  <c r="L196" i="16"/>
  <c r="G51" i="18"/>
  <c r="N51"/>
  <c r="M202" i="24"/>
  <c r="G202" i="26" s="1"/>
  <c r="L202" i="24"/>
  <c r="L151" i="16"/>
  <c r="H151" i="22"/>
  <c r="M151" i="16"/>
  <c r="O151" s="1"/>
  <c r="L19" i="22"/>
  <c r="H19" i="24"/>
  <c r="M19" i="22"/>
  <c r="O19" s="1"/>
  <c r="M165" i="24"/>
  <c r="G165" i="26" s="1"/>
  <c r="L165" i="24"/>
  <c r="G179" i="18"/>
  <c r="N179"/>
  <c r="L67" i="22"/>
  <c r="H67" i="24"/>
  <c r="M67" i="22"/>
  <c r="O67" s="1"/>
  <c r="G172" i="18"/>
  <c r="N172"/>
  <c r="G46"/>
  <c r="N46"/>
  <c r="H50" i="24"/>
  <c r="M50" i="22"/>
  <c r="O50" s="1"/>
  <c r="L50"/>
  <c r="G120" i="18"/>
  <c r="N120"/>
  <c r="R164"/>
  <c r="P164"/>
  <c r="H75" i="24"/>
  <c r="M75" i="22"/>
  <c r="O75" s="1"/>
  <c r="L75"/>
  <c r="H110" i="24"/>
  <c r="L110" i="22"/>
  <c r="M110"/>
  <c r="O110" s="1"/>
  <c r="F143" i="23"/>
  <c r="M143" s="1"/>
  <c r="O143" s="1"/>
  <c r="F143" i="19"/>
  <c r="M143" s="1"/>
  <c r="O143" s="1"/>
  <c r="F142" i="18"/>
  <c r="O143" i="14"/>
  <c r="H29" i="22"/>
  <c r="M29" i="16"/>
  <c r="O29" s="1"/>
  <c r="L29"/>
  <c r="F205" i="23"/>
  <c r="M205" s="1"/>
  <c r="O205" s="1"/>
  <c r="F205" i="19"/>
  <c r="M205" s="1"/>
  <c r="O205" s="1"/>
  <c r="O205" i="14"/>
  <c r="F204" i="18"/>
  <c r="F128" i="23"/>
  <c r="M128" s="1"/>
  <c r="O128" s="1"/>
  <c r="F128" i="19"/>
  <c r="M128" s="1"/>
  <c r="O128" s="1"/>
  <c r="F127" i="18"/>
  <c r="O128" i="14"/>
  <c r="L188" i="16"/>
  <c r="M188"/>
  <c r="O188" s="1"/>
  <c r="H188" i="22"/>
  <c r="F60" i="23"/>
  <c r="M60" s="1"/>
  <c r="O60" s="1"/>
  <c r="F60" i="19"/>
  <c r="M60" s="1"/>
  <c r="O60" s="1"/>
  <c r="F59" i="18"/>
  <c r="O60" i="14"/>
  <c r="H134" i="22"/>
  <c r="L134" i="16"/>
  <c r="M134"/>
  <c r="O134" s="1"/>
  <c r="G37" i="18"/>
  <c r="N37"/>
  <c r="G96"/>
  <c r="N96"/>
  <c r="G17"/>
  <c r="N17"/>
  <c r="J152"/>
  <c r="L152"/>
  <c r="M152"/>
  <c r="M171" i="22"/>
  <c r="O171" s="1"/>
  <c r="H171" i="24"/>
  <c r="L171" i="22"/>
  <c r="H68" i="24"/>
  <c r="L68" i="22"/>
  <c r="M68"/>
  <c r="O68" s="1"/>
  <c r="N109" i="18"/>
  <c r="G109"/>
  <c r="G41"/>
  <c r="N41"/>
  <c r="M91" i="22"/>
  <c r="O91" s="1"/>
  <c r="H91" i="24"/>
  <c r="L91" i="22"/>
  <c r="H78" i="24"/>
  <c r="M78" i="22"/>
  <c r="O78" s="1"/>
  <c r="L78"/>
  <c r="G76" i="18"/>
  <c r="N76"/>
  <c r="J161"/>
  <c r="L161"/>
  <c r="M161"/>
  <c r="G42"/>
  <c r="N42"/>
  <c r="G32"/>
  <c r="N32"/>
  <c r="L127" i="22"/>
  <c r="H127" i="24"/>
  <c r="M127" i="22"/>
  <c r="O127" s="1"/>
  <c r="H70" i="24"/>
  <c r="L70" i="22"/>
  <c r="M70"/>
  <c r="O70" s="1"/>
  <c r="M83" i="24"/>
  <c r="G83" i="26" s="1"/>
  <c r="L83" i="24"/>
  <c r="R202" i="18"/>
  <c r="P202"/>
  <c r="H187" i="22"/>
  <c r="M187" i="16"/>
  <c r="O187" s="1"/>
  <c r="L187"/>
  <c r="F116" i="23"/>
  <c r="M116" s="1"/>
  <c r="O116" s="1"/>
  <c r="F116" i="19"/>
  <c r="M116" s="1"/>
  <c r="O116" s="1"/>
  <c r="F115" i="18"/>
  <c r="O116" i="14"/>
  <c r="H117" i="22"/>
  <c r="L117" i="16"/>
  <c r="M117"/>
  <c r="O117" s="1"/>
  <c r="F82" i="23"/>
  <c r="M82" s="1"/>
  <c r="O82" s="1"/>
  <c r="F82" i="19"/>
  <c r="M82" s="1"/>
  <c r="O82" s="1"/>
  <c r="F81" i="18"/>
  <c r="O82" i="14"/>
  <c r="G182" i="18"/>
  <c r="N182"/>
  <c r="H48" i="24"/>
  <c r="M48" i="22"/>
  <c r="O48" s="1"/>
  <c r="L48"/>
  <c r="R82" i="18"/>
  <c r="P82"/>
  <c r="H66" i="24"/>
  <c r="L66" i="22"/>
  <c r="M66"/>
  <c r="O66" s="1"/>
  <c r="F112" i="23"/>
  <c r="M112" s="1"/>
  <c r="O112" s="1"/>
  <c r="F112" i="19"/>
  <c r="M112" s="1"/>
  <c r="O112" s="1"/>
  <c r="F111" i="18"/>
  <c r="O112" i="14"/>
  <c r="H71" i="22"/>
  <c r="M71" i="16"/>
  <c r="O71" s="1"/>
  <c r="L71"/>
  <c r="H154" i="22"/>
  <c r="M154" i="16"/>
  <c r="O154" s="1"/>
  <c r="L154"/>
  <c r="G90" i="18"/>
  <c r="N90"/>
  <c r="M183" i="22"/>
  <c r="O183" s="1"/>
  <c r="H183" i="24"/>
  <c r="L183" i="22"/>
  <c r="H106" i="24"/>
  <c r="L106" i="22"/>
  <c r="M106"/>
  <c r="O106" s="1"/>
  <c r="G25" i="18"/>
  <c r="N25"/>
  <c r="H180" i="24"/>
  <c r="L180" i="22"/>
  <c r="M180"/>
  <c r="O180" s="1"/>
  <c r="H92" i="24"/>
  <c r="M92" i="22"/>
  <c r="O92" s="1"/>
  <c r="L92"/>
  <c r="N64" i="18"/>
  <c r="G64"/>
  <c r="H42" i="24"/>
  <c r="M42" i="22"/>
  <c r="O42" s="1"/>
  <c r="L42"/>
  <c r="G181" i="18"/>
  <c r="N181"/>
  <c r="H191" i="24"/>
  <c r="M191" i="22"/>
  <c r="O191" s="1"/>
  <c r="L191"/>
  <c r="H121" i="24"/>
  <c r="L121" i="22"/>
  <c r="M121"/>
  <c r="O121" s="1"/>
  <c r="M151" i="18"/>
  <c r="J151"/>
  <c r="L151"/>
  <c r="J162"/>
  <c r="M162"/>
  <c r="L162"/>
  <c r="G205"/>
  <c r="N205"/>
  <c r="H93" i="24"/>
  <c r="M93" i="22"/>
  <c r="O93" s="1"/>
  <c r="L93"/>
  <c r="G67" i="18"/>
  <c r="N67"/>
  <c r="G75"/>
  <c r="N75"/>
  <c r="H24" i="22"/>
  <c r="M24" i="16"/>
  <c r="O24" s="1"/>
  <c r="L24"/>
  <c r="F133" i="23"/>
  <c r="M133" s="1"/>
  <c r="O133" s="1"/>
  <c r="F133" i="19"/>
  <c r="M133" s="1"/>
  <c r="O133" s="1"/>
  <c r="O133" i="14"/>
  <c r="F132" i="18"/>
  <c r="H73" i="22"/>
  <c r="M73" i="16"/>
  <c r="O73" s="1"/>
  <c r="P63" s="1"/>
  <c r="D14" i="21" s="1"/>
  <c r="L73" i="16"/>
  <c r="F140" i="23"/>
  <c r="M140" s="1"/>
  <c r="O140" s="1"/>
  <c r="F140" i="19"/>
  <c r="M140" s="1"/>
  <c r="O140" s="1"/>
  <c r="F139" i="18"/>
  <c r="O140" i="14"/>
  <c r="F198" i="23"/>
  <c r="M198" s="1"/>
  <c r="O198" s="1"/>
  <c r="F198" i="19"/>
  <c r="M198" s="1"/>
  <c r="O198" s="1"/>
  <c r="O198" i="14"/>
  <c r="F197" i="18"/>
  <c r="H30" i="22"/>
  <c r="L30" i="16"/>
  <c r="M30"/>
  <c r="O30" s="1"/>
  <c r="P27" s="1"/>
  <c r="D10" i="21" s="1"/>
  <c r="F155" i="23"/>
  <c r="M155" s="1"/>
  <c r="O155" s="1"/>
  <c r="F155" i="19"/>
  <c r="M155" s="1"/>
  <c r="O155" s="1"/>
  <c r="O155" i="14"/>
  <c r="F154" i="18"/>
  <c r="H94" i="22"/>
  <c r="L94" i="16"/>
  <c r="M94"/>
  <c r="O94" s="1"/>
  <c r="P89" s="1"/>
  <c r="D15" i="21" s="1"/>
  <c r="F149" i="23"/>
  <c r="M149" s="1"/>
  <c r="O149" s="1"/>
  <c r="F149" i="19"/>
  <c r="M149" s="1"/>
  <c r="O149" s="1"/>
  <c r="O149" i="14"/>
  <c r="F148" i="18"/>
  <c r="F138" i="23"/>
  <c r="M138" s="1"/>
  <c r="O138" s="1"/>
  <c r="F138" i="19"/>
  <c r="M138" s="1"/>
  <c r="O138" s="1"/>
  <c r="F137" i="18"/>
  <c r="O138" i="14"/>
  <c r="H115" i="22"/>
  <c r="M115" i="16"/>
  <c r="O115" s="1"/>
  <c r="L115"/>
  <c r="H25" i="24"/>
  <c r="L25" i="22"/>
  <c r="M25"/>
  <c r="O25" s="1"/>
  <c r="M166" i="24"/>
  <c r="G166" i="26" s="1"/>
  <c r="L166" i="24"/>
  <c r="M163"/>
  <c r="G163" i="26" s="1"/>
  <c r="L163" i="24"/>
  <c r="H197"/>
  <c r="M197" i="22"/>
  <c r="O197" s="1"/>
  <c r="L197"/>
  <c r="L167" i="16"/>
  <c r="H167" i="22"/>
  <c r="M167" i="16"/>
  <c r="O167" s="1"/>
  <c r="H126" i="22"/>
  <c r="M126" i="16"/>
  <c r="O126" s="1"/>
  <c r="L126"/>
  <c r="H69" i="24"/>
  <c r="M69" i="22"/>
  <c r="O69" s="1"/>
  <c r="L69"/>
  <c r="M164" i="18"/>
  <c r="J164"/>
  <c r="L164"/>
  <c r="F144" i="23"/>
  <c r="M144" s="1"/>
  <c r="O144" s="1"/>
  <c r="F144" i="19"/>
  <c r="M144" s="1"/>
  <c r="O144" s="1"/>
  <c r="F143" i="18"/>
  <c r="O144" i="14"/>
  <c r="H178" i="22"/>
  <c r="M178" i="16"/>
  <c r="O178" s="1"/>
  <c r="L178"/>
  <c r="H122" i="24"/>
  <c r="M122" i="22"/>
  <c r="O122" s="1"/>
  <c r="L122"/>
  <c r="H135" i="24"/>
  <c r="L135" i="22"/>
  <c r="M135"/>
  <c r="O135" s="1"/>
  <c r="H74" i="24"/>
  <c r="M74" i="22"/>
  <c r="O74" s="1"/>
  <c r="L74"/>
  <c r="L82" i="18"/>
  <c r="J82"/>
  <c r="M82"/>
  <c r="G48"/>
  <c r="N48"/>
  <c r="M152" i="24"/>
  <c r="G152" i="26" s="1"/>
  <c r="L152" i="24"/>
  <c r="H46"/>
  <c r="M46" i="22"/>
  <c r="O46" s="1"/>
  <c r="L46"/>
  <c r="M95"/>
  <c r="O95" s="1"/>
  <c r="H95" i="24"/>
  <c r="L95" i="22"/>
  <c r="R163" i="18"/>
  <c r="P163"/>
  <c r="F193" i="23"/>
  <c r="M193" s="1"/>
  <c r="O193" s="1"/>
  <c r="F193" i="19"/>
  <c r="M193" s="1"/>
  <c r="O193" s="1"/>
  <c r="O193" i="14"/>
  <c r="F192" i="18"/>
  <c r="H155" i="22"/>
  <c r="M155" i="16"/>
  <c r="O155" s="1"/>
  <c r="L155"/>
  <c r="F84" i="23"/>
  <c r="M84" s="1"/>
  <c r="O84" s="1"/>
  <c r="F84" i="19"/>
  <c r="M84" s="1"/>
  <c r="O84" s="1"/>
  <c r="F83" i="18"/>
  <c r="O84" i="14"/>
  <c r="G206" i="18"/>
  <c r="N206"/>
  <c r="G121"/>
  <c r="N121"/>
  <c r="H37" i="24"/>
  <c r="L37" i="22"/>
  <c r="M37"/>
  <c r="O37" s="1"/>
  <c r="H105" i="24"/>
  <c r="M105" i="22"/>
  <c r="O105" s="1"/>
  <c r="L105"/>
  <c r="G100" i="18"/>
  <c r="N100"/>
  <c r="H16" i="24"/>
  <c r="M16" i="22"/>
  <c r="O16" s="1"/>
  <c r="L16"/>
  <c r="H86" i="24"/>
  <c r="L86" i="22"/>
  <c r="M86"/>
  <c r="O86" s="1"/>
  <c r="H18" i="24"/>
  <c r="M18" i="22"/>
  <c r="O18" s="1"/>
  <c r="P14" s="1"/>
  <c r="L18"/>
  <c r="M99"/>
  <c r="O99" s="1"/>
  <c r="H99" i="24"/>
  <c r="L99" i="22"/>
  <c r="H38" i="24"/>
  <c r="L38" i="22"/>
  <c r="M38"/>
  <c r="O38" s="1"/>
  <c r="N22" i="18"/>
  <c r="G22"/>
  <c r="M87" i="22"/>
  <c r="O87" s="1"/>
  <c r="H87" i="24"/>
  <c r="L87" i="22"/>
  <c r="H113"/>
  <c r="L113" i="16"/>
  <c r="M113"/>
  <c r="O113" s="1"/>
  <c r="H61" i="22"/>
  <c r="M61" i="16"/>
  <c r="O61" s="1"/>
  <c r="L61"/>
  <c r="F134" i="23"/>
  <c r="M134" s="1"/>
  <c r="O134" s="1"/>
  <c r="F134" i="19"/>
  <c r="M134" s="1"/>
  <c r="O134" s="1"/>
  <c r="F133" i="18"/>
  <c r="O134" i="14"/>
  <c r="H144" i="22"/>
  <c r="L144" i="16"/>
  <c r="M144"/>
  <c r="O144" s="1"/>
  <c r="G77" i="18"/>
  <c r="N77"/>
  <c r="R152"/>
  <c r="P152"/>
  <c r="H182" i="24"/>
  <c r="M182" i="22"/>
  <c r="O182" s="1"/>
  <c r="L182"/>
  <c r="G94" i="18"/>
  <c r="N94"/>
  <c r="H76" i="24"/>
  <c r="L76" i="22"/>
  <c r="M76"/>
  <c r="O76" s="1"/>
  <c r="F178" i="23"/>
  <c r="M178" s="1"/>
  <c r="O178" s="1"/>
  <c r="F178" i="19"/>
  <c r="M178" s="1"/>
  <c r="O178" s="1"/>
  <c r="F177" i="18"/>
  <c r="O178" i="14"/>
  <c r="G113" i="18"/>
  <c r="N113"/>
  <c r="H40" i="24"/>
  <c r="L40" i="22"/>
  <c r="M40"/>
  <c r="O40" s="1"/>
  <c r="G91" i="18"/>
  <c r="N91"/>
  <c r="L59" i="22"/>
  <c r="H59" i="24"/>
  <c r="M59" i="22"/>
  <c r="O59" s="1"/>
  <c r="R161" i="18"/>
  <c r="P161"/>
  <c r="H170" i="24"/>
  <c r="M170" i="22"/>
  <c r="O170" s="1"/>
  <c r="L170"/>
  <c r="M186"/>
  <c r="O186" s="1"/>
  <c r="H186" i="24"/>
  <c r="L186" i="22"/>
  <c r="G84" i="18"/>
  <c r="N84"/>
  <c r="H123" i="24"/>
  <c r="L123" i="22"/>
  <c r="M123"/>
  <c r="O123" s="1"/>
  <c r="H102" i="24"/>
  <c r="M102" i="22"/>
  <c r="O102" s="1"/>
  <c r="L102"/>
  <c r="G183" i="18"/>
  <c r="N183"/>
  <c r="G178"/>
  <c r="N178"/>
  <c r="G92"/>
  <c r="N92"/>
  <c r="F118" i="30"/>
  <c r="I118" s="1"/>
  <c r="F118" i="28"/>
  <c r="I118" s="1"/>
  <c r="H111" i="26"/>
  <c r="H204" i="22"/>
  <c r="L204" i="16"/>
  <c r="M204"/>
  <c r="O204" s="1"/>
  <c r="F157" i="23"/>
  <c r="M157" s="1"/>
  <c r="O157" s="1"/>
  <c r="F157" i="19"/>
  <c r="M157" s="1"/>
  <c r="O157" s="1"/>
  <c r="O157" i="14"/>
  <c r="F156" i="18"/>
  <c r="H139" i="22"/>
  <c r="M139" i="16"/>
  <c r="O139" s="1"/>
  <c r="L139"/>
  <c r="F132" i="23"/>
  <c r="M132" s="1"/>
  <c r="O132" s="1"/>
  <c r="F132" i="19"/>
  <c r="M132" s="1"/>
  <c r="O132" s="1"/>
  <c r="F131" i="18"/>
  <c r="O132" i="14"/>
  <c r="H39" i="22"/>
  <c r="M39" i="16"/>
  <c r="O39" s="1"/>
  <c r="L39"/>
  <c r="G54" i="18"/>
  <c r="N54"/>
  <c r="G124"/>
  <c r="N124"/>
  <c r="G104"/>
  <c r="N104"/>
  <c r="G68"/>
  <c r="N68"/>
  <c r="G50"/>
  <c r="N50"/>
  <c r="G28"/>
  <c r="N28"/>
  <c r="M201"/>
  <c r="J201"/>
  <c r="L201"/>
  <c r="M164" i="24"/>
  <c r="G164" i="26" s="1"/>
  <c r="L164" i="24"/>
  <c r="F71" i="23"/>
  <c r="M71" s="1"/>
  <c r="O71" s="1"/>
  <c r="F71" i="19"/>
  <c r="M71" s="1"/>
  <c r="O71" s="1"/>
  <c r="O71" i="14"/>
  <c r="F70" i="18"/>
  <c r="F154" i="23"/>
  <c r="M154" s="1"/>
  <c r="O154" s="1"/>
  <c r="F154" i="19"/>
  <c r="M154" s="1"/>
  <c r="O154" s="1"/>
  <c r="F153" i="18"/>
  <c r="O154" i="14"/>
  <c r="H118" i="22"/>
  <c r="M118" i="16"/>
  <c r="O118" s="1"/>
  <c r="L118"/>
  <c r="M43" i="22"/>
  <c r="O43" s="1"/>
  <c r="H43" i="24"/>
  <c r="L43" i="22"/>
  <c r="H55" i="24"/>
  <c r="L55" i="22"/>
  <c r="M55"/>
  <c r="O55" s="1"/>
  <c r="L51"/>
  <c r="H51" i="24"/>
  <c r="M51" i="22"/>
  <c r="O51" s="1"/>
  <c r="F33" i="28"/>
  <c r="I33" s="1"/>
  <c r="F33" i="30"/>
  <c r="I33" s="1"/>
  <c r="H26" i="26"/>
  <c r="L26" s="1"/>
  <c r="G118" i="18"/>
  <c r="N118"/>
  <c r="G126"/>
  <c r="N126"/>
  <c r="H85" i="24"/>
  <c r="M85" i="22"/>
  <c r="O85" s="1"/>
  <c r="L85"/>
  <c r="R151" i="18"/>
  <c r="P151"/>
  <c r="R162"/>
  <c r="P162"/>
  <c r="M175" i="22"/>
  <c r="O175" s="1"/>
  <c r="H175" i="24"/>
  <c r="L175" i="22"/>
  <c r="G196" i="18"/>
  <c r="N196"/>
  <c r="G18"/>
  <c r="N18"/>
  <c r="H169" i="24"/>
  <c r="M169" i="22"/>
  <c r="O169" s="1"/>
  <c r="L169"/>
  <c r="F34" i="30"/>
  <c r="I34" s="1"/>
  <c r="F34" i="28"/>
  <c r="I34" s="1"/>
  <c r="H27" i="26"/>
  <c r="L27" s="1"/>
  <c r="F98" i="23"/>
  <c r="M98" s="1"/>
  <c r="O98" s="1"/>
  <c r="F98" i="19"/>
  <c r="M98" s="1"/>
  <c r="O98" s="1"/>
  <c r="F97" i="18"/>
  <c r="O98" i="14"/>
  <c r="F24" i="23"/>
  <c r="M24" s="1"/>
  <c r="O24" s="1"/>
  <c r="F24" i="19"/>
  <c r="M24" s="1"/>
  <c r="O24" s="1"/>
  <c r="O24" i="14"/>
  <c r="F24" i="18"/>
  <c r="H141" i="22"/>
  <c r="L141" i="16"/>
  <c r="M141"/>
  <c r="O141" s="1"/>
  <c r="F129" i="23"/>
  <c r="M129" s="1"/>
  <c r="O129" s="1"/>
  <c r="F129" i="19"/>
  <c r="M129" s="1"/>
  <c r="O129" s="1"/>
  <c r="O129" i="14"/>
  <c r="F128" i="18"/>
  <c r="F73" i="23"/>
  <c r="M73" s="1"/>
  <c r="O73" s="1"/>
  <c r="F73" i="19"/>
  <c r="M73" s="1"/>
  <c r="O73" s="1"/>
  <c r="O73" i="14"/>
  <c r="F72" i="18"/>
  <c r="H192" i="22"/>
  <c r="L192" i="16"/>
  <c r="M192"/>
  <c r="O192" s="1"/>
  <c r="H148" i="22"/>
  <c r="M148" i="16"/>
  <c r="O148" s="1"/>
  <c r="L148"/>
  <c r="F94" i="23"/>
  <c r="M94" s="1"/>
  <c r="O94" s="1"/>
  <c r="F94" i="19"/>
  <c r="M94" s="1"/>
  <c r="O94" s="1"/>
  <c r="F93" i="18"/>
  <c r="O94" i="14"/>
  <c r="F79" i="23"/>
  <c r="M79" s="1"/>
  <c r="O79" s="1"/>
  <c r="F79" i="19"/>
  <c r="M79" s="1"/>
  <c r="O79" s="1"/>
  <c r="F78" i="18"/>
  <c r="O79" i="14"/>
  <c r="H156" i="22"/>
  <c r="M156" i="16"/>
  <c r="O156" s="1"/>
  <c r="L156"/>
  <c r="F196" i="23"/>
  <c r="M196" s="1"/>
  <c r="O196" s="1"/>
  <c r="F196" i="19"/>
  <c r="M196" s="1"/>
  <c r="O196" s="1"/>
  <c r="F195" i="18"/>
  <c r="O196" i="14"/>
  <c r="H172" i="24"/>
  <c r="L172" i="22"/>
  <c r="M172"/>
  <c r="O172" s="1"/>
  <c r="H206" i="24"/>
  <c r="M206" i="22"/>
  <c r="O206" s="1"/>
  <c r="L206"/>
  <c r="H189"/>
  <c r="M189" i="16"/>
  <c r="O189" s="1"/>
  <c r="L189"/>
  <c r="F167" i="23"/>
  <c r="M167" s="1"/>
  <c r="O167" s="1"/>
  <c r="F167" i="19"/>
  <c r="M167" s="1"/>
  <c r="O167" s="1"/>
  <c r="O167" i="14"/>
  <c r="F166" i="18"/>
  <c r="F199" i="23"/>
  <c r="M199" s="1"/>
  <c r="O199" s="1"/>
  <c r="F199" i="19"/>
  <c r="M199" s="1"/>
  <c r="O199" s="1"/>
  <c r="O199" i="14"/>
  <c r="F198" i="18"/>
  <c r="P108" i="16"/>
  <c r="D16" i="21" s="1"/>
  <c r="P21" i="16"/>
  <c r="L211" i="13"/>
  <c r="K7" s="1"/>
  <c r="K10" s="1"/>
  <c r="L195" i="6"/>
  <c r="L193"/>
  <c r="L159"/>
  <c r="L88"/>
  <c r="L53"/>
  <c r="L104"/>
  <c r="L67"/>
  <c r="L68" s="1"/>
  <c r="L69" s="1"/>
  <c r="L70" s="1"/>
  <c r="L71" s="1"/>
  <c r="L74" s="1"/>
  <c r="L75" s="1"/>
  <c r="L76" s="1"/>
  <c r="L77" s="1"/>
  <c r="L78" s="1"/>
  <c r="L79" s="1"/>
  <c r="L80" s="1"/>
  <c r="L83" s="1"/>
  <c r="L84" s="1"/>
  <c r="L85" s="1"/>
  <c r="L86" s="1"/>
  <c r="L16"/>
  <c r="L17" s="1"/>
  <c r="L18" s="1"/>
  <c r="N15" i="21" l="1"/>
  <c r="J15"/>
  <c r="H15"/>
  <c r="F15"/>
  <c r="P15"/>
  <c r="L15"/>
  <c r="P10"/>
  <c r="N10"/>
  <c r="L10"/>
  <c r="F10"/>
  <c r="J10"/>
  <c r="H10"/>
  <c r="H14"/>
  <c r="N14"/>
  <c r="P14"/>
  <c r="L14"/>
  <c r="F14"/>
  <c r="J14"/>
  <c r="J16"/>
  <c r="H16"/>
  <c r="L16"/>
  <c r="N16"/>
  <c r="F16"/>
  <c r="P16"/>
  <c r="H148" i="24"/>
  <c r="L148" i="22"/>
  <c r="M148"/>
  <c r="O148" s="1"/>
  <c r="G128" i="18"/>
  <c r="N128"/>
  <c r="L124"/>
  <c r="M124"/>
  <c r="J124"/>
  <c r="R91"/>
  <c r="P91"/>
  <c r="M105" i="24"/>
  <c r="G105" i="26" s="1"/>
  <c r="L105" i="24"/>
  <c r="H24"/>
  <c r="M24" i="22"/>
  <c r="O24" s="1"/>
  <c r="L24"/>
  <c r="R205" i="18"/>
  <c r="P205"/>
  <c r="M25"/>
  <c r="J25"/>
  <c r="L25"/>
  <c r="R41"/>
  <c r="P41"/>
  <c r="R120"/>
  <c r="P120"/>
  <c r="J172"/>
  <c r="L172"/>
  <c r="M172"/>
  <c r="M151" i="22"/>
  <c r="O151" s="1"/>
  <c r="H151" i="24"/>
  <c r="L151" i="22"/>
  <c r="H196" i="24"/>
  <c r="L196" i="22"/>
  <c r="M196"/>
  <c r="O196" s="1"/>
  <c r="F210" i="30"/>
  <c r="I210" s="1"/>
  <c r="F210" i="28"/>
  <c r="I210" s="1"/>
  <c r="H203" i="26"/>
  <c r="L203" s="1"/>
  <c r="K203"/>
  <c r="R169" i="18"/>
  <c r="P169"/>
  <c r="M49" i="24"/>
  <c r="G49" i="26" s="1"/>
  <c r="L49" i="24"/>
  <c r="R103" i="18"/>
  <c r="P103"/>
  <c r="J123"/>
  <c r="M123"/>
  <c r="L123"/>
  <c r="H199" i="24"/>
  <c r="L199" i="22"/>
  <c r="M199"/>
  <c r="O199" s="1"/>
  <c r="J119" i="18"/>
  <c r="L119"/>
  <c r="M119"/>
  <c r="R79"/>
  <c r="P79"/>
  <c r="L79" i="22"/>
  <c r="H79" i="24"/>
  <c r="M79" i="22"/>
  <c r="O79" s="1"/>
  <c r="G191" i="18"/>
  <c r="N191"/>
  <c r="H193" i="24"/>
  <c r="M193" i="22"/>
  <c r="O193" s="1"/>
  <c r="L193"/>
  <c r="R31" i="18"/>
  <c r="P31"/>
  <c r="G138"/>
  <c r="N138"/>
  <c r="G116"/>
  <c r="N116"/>
  <c r="J99"/>
  <c r="L99"/>
  <c r="M99"/>
  <c r="G146"/>
  <c r="N146"/>
  <c r="F169" i="28"/>
  <c r="I169" s="1"/>
  <c r="F169" i="30"/>
  <c r="I169" s="1"/>
  <c r="K162" i="26"/>
  <c r="H162"/>
  <c r="L162" s="1"/>
  <c r="R170" i="18"/>
  <c r="P170"/>
  <c r="M28" i="24"/>
  <c r="G28" i="26" s="1"/>
  <c r="L28" i="24"/>
  <c r="R40" i="18"/>
  <c r="P40"/>
  <c r="M174" i="24"/>
  <c r="G174" i="26" s="1"/>
  <c r="L174" i="24"/>
  <c r="M174" i="18"/>
  <c r="J174"/>
  <c r="L174"/>
  <c r="R190"/>
  <c r="P190"/>
  <c r="H60" i="24"/>
  <c r="M60" i="22"/>
  <c r="O60" s="1"/>
  <c r="L60"/>
  <c r="G78" i="18"/>
  <c r="N78"/>
  <c r="H192" i="24"/>
  <c r="L192" i="22"/>
  <c r="M192"/>
  <c r="O192" s="1"/>
  <c r="G24" i="18"/>
  <c r="N24"/>
  <c r="R196"/>
  <c r="P196"/>
  <c r="R126"/>
  <c r="P126"/>
  <c r="M51" i="24"/>
  <c r="G51" i="26" s="1"/>
  <c r="L51" i="24"/>
  <c r="M55"/>
  <c r="G55" i="26" s="1"/>
  <c r="L55" i="24"/>
  <c r="N54" s="1"/>
  <c r="G153" i="18"/>
  <c r="N153"/>
  <c r="F171" i="28"/>
  <c r="I171" s="1"/>
  <c r="F171" i="30"/>
  <c r="I171" s="1"/>
  <c r="H164" i="26"/>
  <c r="L164" s="1"/>
  <c r="K164"/>
  <c r="R28" i="18"/>
  <c r="P28"/>
  <c r="R68"/>
  <c r="P68"/>
  <c r="R124"/>
  <c r="P124"/>
  <c r="G131"/>
  <c r="N131"/>
  <c r="H204" i="24"/>
  <c r="M204" i="22"/>
  <c r="O204" s="1"/>
  <c r="L204"/>
  <c r="R92" i="18"/>
  <c r="P92"/>
  <c r="R183"/>
  <c r="P183"/>
  <c r="M102" i="24"/>
  <c r="G102" i="26" s="1"/>
  <c r="L102" i="24"/>
  <c r="R84" i="18"/>
  <c r="P84"/>
  <c r="L94"/>
  <c r="M94"/>
  <c r="J94"/>
  <c r="G133"/>
  <c r="N133"/>
  <c r="H113" i="24"/>
  <c r="L113" i="22"/>
  <c r="M113"/>
  <c r="O113" s="1"/>
  <c r="M22" i="18"/>
  <c r="J22"/>
  <c r="L22"/>
  <c r="M38" i="24"/>
  <c r="G38" i="26" s="1"/>
  <c r="L38" i="24"/>
  <c r="M16"/>
  <c r="G16" i="26" s="1"/>
  <c r="L16" i="24"/>
  <c r="M37"/>
  <c r="G37" i="26" s="1"/>
  <c r="L37" i="24"/>
  <c r="M206" i="18"/>
  <c r="J206"/>
  <c r="L206"/>
  <c r="G192"/>
  <c r="N192"/>
  <c r="M135" i="24"/>
  <c r="G135" i="26" s="1"/>
  <c r="L135" i="24"/>
  <c r="G143" i="18"/>
  <c r="N143"/>
  <c r="M69" i="24"/>
  <c r="G69" i="26" s="1"/>
  <c r="L69" i="24"/>
  <c r="H94"/>
  <c r="L94" i="22"/>
  <c r="M94"/>
  <c r="O94" s="1"/>
  <c r="G197" i="18"/>
  <c r="N197"/>
  <c r="R67"/>
  <c r="P67"/>
  <c r="M93" i="24"/>
  <c r="G93" i="26" s="1"/>
  <c r="L93" i="24"/>
  <c r="M181" i="18"/>
  <c r="J181"/>
  <c r="L181"/>
  <c r="M64"/>
  <c r="L64"/>
  <c r="J64"/>
  <c r="M92" i="24"/>
  <c r="G92" i="26" s="1"/>
  <c r="L92" i="24"/>
  <c r="R25" i="18"/>
  <c r="P25"/>
  <c r="M106" i="24"/>
  <c r="G106" i="26" s="1"/>
  <c r="L106" i="24"/>
  <c r="R90" i="18"/>
  <c r="P90"/>
  <c r="H154" i="24"/>
  <c r="L154" i="22"/>
  <c r="M154"/>
  <c r="O154" s="1"/>
  <c r="R182" i="18"/>
  <c r="P182"/>
  <c r="H117" i="24"/>
  <c r="M117" i="22"/>
  <c r="O117" s="1"/>
  <c r="L117"/>
  <c r="M127" i="24"/>
  <c r="G127" i="26" s="1"/>
  <c r="L127" i="24"/>
  <c r="R42" i="18"/>
  <c r="P42"/>
  <c r="R109"/>
  <c r="P109"/>
  <c r="R96"/>
  <c r="P96"/>
  <c r="G59"/>
  <c r="N59"/>
  <c r="H29" i="24"/>
  <c r="L29" i="22"/>
  <c r="M29"/>
  <c r="O29" s="1"/>
  <c r="R172" i="18"/>
  <c r="P172"/>
  <c r="F172" i="28"/>
  <c r="I172" s="1"/>
  <c r="F172" i="30"/>
  <c r="I172" s="1"/>
  <c r="H165" i="26"/>
  <c r="L165" s="1"/>
  <c r="K165"/>
  <c r="F209" i="28"/>
  <c r="I209" s="1"/>
  <c r="F209" i="30"/>
  <c r="I209" s="1"/>
  <c r="K202" i="26"/>
  <c r="H202"/>
  <c r="L202" s="1"/>
  <c r="P18" i="21"/>
  <c r="J18"/>
  <c r="H18"/>
  <c r="N18"/>
  <c r="L18"/>
  <c r="F18"/>
  <c r="H198" i="24"/>
  <c r="L198" i="22"/>
  <c r="M198"/>
  <c r="O198" s="1"/>
  <c r="M100" i="24"/>
  <c r="G100" i="26" s="1"/>
  <c r="L100" i="24"/>
  <c r="J180" i="18"/>
  <c r="L180"/>
  <c r="M180"/>
  <c r="L173"/>
  <c r="M173"/>
  <c r="J173"/>
  <c r="L101"/>
  <c r="J101"/>
  <c r="M101"/>
  <c r="J185"/>
  <c r="L185"/>
  <c r="M185"/>
  <c r="R123"/>
  <c r="P123"/>
  <c r="G125"/>
  <c r="N125"/>
  <c r="J86"/>
  <c r="L86"/>
  <c r="M86"/>
  <c r="M167"/>
  <c r="J167"/>
  <c r="L167"/>
  <c r="R119"/>
  <c r="P119"/>
  <c r="P23"/>
  <c r="R23"/>
  <c r="M65" i="24"/>
  <c r="G65" i="26" s="1"/>
  <c r="L65" i="24"/>
  <c r="J43" i="18"/>
  <c r="L43"/>
  <c r="M43"/>
  <c r="G114"/>
  <c r="N114"/>
  <c r="H142" i="24"/>
  <c r="L142" i="22"/>
  <c r="M142"/>
  <c r="O142" s="1"/>
  <c r="R171" i="18"/>
  <c r="P171"/>
  <c r="H112" i="24"/>
  <c r="M112" i="22"/>
  <c r="O112" s="1"/>
  <c r="P108" s="1"/>
  <c r="L112"/>
  <c r="J69" i="18"/>
  <c r="L69"/>
  <c r="M69"/>
  <c r="L19"/>
  <c r="M19"/>
  <c r="J19"/>
  <c r="G203"/>
  <c r="N203"/>
  <c r="G186"/>
  <c r="N186"/>
  <c r="R74"/>
  <c r="P74"/>
  <c r="R99"/>
  <c r="P99"/>
  <c r="M120" i="24"/>
  <c r="G120" i="26" s="1"/>
  <c r="L120" i="24"/>
  <c r="M66" i="18"/>
  <c r="L66"/>
  <c r="J66"/>
  <c r="M73"/>
  <c r="J73"/>
  <c r="L73"/>
  <c r="H150" i="24"/>
  <c r="M150" i="22"/>
  <c r="O150" s="1"/>
  <c r="L150"/>
  <c r="G112" i="18"/>
  <c r="N112"/>
  <c r="L105"/>
  <c r="M105"/>
  <c r="J105"/>
  <c r="H138" i="24"/>
  <c r="M138" i="22"/>
  <c r="O138" s="1"/>
  <c r="L138"/>
  <c r="M134" i="18"/>
  <c r="L134"/>
  <c r="J134"/>
  <c r="L98"/>
  <c r="M98"/>
  <c r="J98"/>
  <c r="R174"/>
  <c r="P174"/>
  <c r="M80" i="24"/>
  <c r="G80" i="26" s="1"/>
  <c r="L80" i="24"/>
  <c r="L143" i="22"/>
  <c r="H143" i="24"/>
  <c r="M143" i="22"/>
  <c r="O143" s="1"/>
  <c r="M179" i="24"/>
  <c r="H179" i="26"/>
  <c r="L179" s="1"/>
  <c r="L179" i="24"/>
  <c r="R95" i="18"/>
  <c r="P95"/>
  <c r="P21" i="22"/>
  <c r="P159" i="16"/>
  <c r="D17" i="21" s="1"/>
  <c r="P27" i="22"/>
  <c r="H189" i="24"/>
  <c r="M189" i="22"/>
  <c r="O189" s="1"/>
  <c r="L189"/>
  <c r="G195" i="18"/>
  <c r="N195"/>
  <c r="G72"/>
  <c r="N72"/>
  <c r="M169" i="24"/>
  <c r="G169" i="26" s="1"/>
  <c r="L169" i="24"/>
  <c r="L68" i="18"/>
  <c r="M68"/>
  <c r="J68"/>
  <c r="M183"/>
  <c r="J183"/>
  <c r="L183"/>
  <c r="G177"/>
  <c r="N177"/>
  <c r="M86" i="24"/>
  <c r="G86" i="26" s="1"/>
  <c r="L86" i="24"/>
  <c r="R121" i="18"/>
  <c r="P121"/>
  <c r="H126" i="24"/>
  <c r="M126" i="22"/>
  <c r="O126" s="1"/>
  <c r="L126"/>
  <c r="L115"/>
  <c r="H115" i="24"/>
  <c r="M115" i="22"/>
  <c r="O115" s="1"/>
  <c r="G139" i="18"/>
  <c r="N139"/>
  <c r="J90"/>
  <c r="L90"/>
  <c r="M90"/>
  <c r="L182"/>
  <c r="J182"/>
  <c r="M182"/>
  <c r="J42"/>
  <c r="L42"/>
  <c r="M42"/>
  <c r="M78" i="24"/>
  <c r="G78" i="26" s="1"/>
  <c r="L78" i="24"/>
  <c r="M96"/>
  <c r="G96" i="26" s="1"/>
  <c r="L96" i="24"/>
  <c r="R38" i="18"/>
  <c r="P38"/>
  <c r="M77" i="24"/>
  <c r="G77" i="26" s="1"/>
  <c r="L77" i="24"/>
  <c r="M114"/>
  <c r="G114" i="26" s="1"/>
  <c r="L114" i="24"/>
  <c r="R122" i="18"/>
  <c r="P122"/>
  <c r="R85"/>
  <c r="P85"/>
  <c r="G60"/>
  <c r="N60"/>
  <c r="J95"/>
  <c r="L95"/>
  <c r="M95"/>
  <c r="G93"/>
  <c r="N93"/>
  <c r="G198"/>
  <c r="N198"/>
  <c r="G166"/>
  <c r="N166"/>
  <c r="M172" i="24"/>
  <c r="G172" i="26" s="1"/>
  <c r="L172" i="24"/>
  <c r="H141"/>
  <c r="M141" i="22"/>
  <c r="O141" s="1"/>
  <c r="L141"/>
  <c r="L18" i="18"/>
  <c r="M18"/>
  <c r="J18"/>
  <c r="M175" i="24"/>
  <c r="G175" i="26" s="1"/>
  <c r="L175" i="24"/>
  <c r="M85"/>
  <c r="G85" i="26" s="1"/>
  <c r="L85" i="24"/>
  <c r="L118" i="18"/>
  <c r="M118"/>
  <c r="J118"/>
  <c r="G70"/>
  <c r="N70"/>
  <c r="M50"/>
  <c r="J50"/>
  <c r="L50"/>
  <c r="L104"/>
  <c r="M104"/>
  <c r="J104"/>
  <c r="L54"/>
  <c r="M54"/>
  <c r="J54"/>
  <c r="L178"/>
  <c r="M178"/>
  <c r="J178"/>
  <c r="M123" i="24"/>
  <c r="G123" i="26" s="1"/>
  <c r="L123" i="24"/>
  <c r="M186"/>
  <c r="G186" i="26" s="1"/>
  <c r="L186" i="24"/>
  <c r="M170"/>
  <c r="G170" i="26" s="1"/>
  <c r="L170" i="24"/>
  <c r="M59"/>
  <c r="G59" i="26" s="1"/>
  <c r="L59" i="24"/>
  <c r="L113" i="18"/>
  <c r="M113"/>
  <c r="J113"/>
  <c r="R94"/>
  <c r="P94"/>
  <c r="M182" i="24"/>
  <c r="G182" i="26" s="1"/>
  <c r="L182" i="24"/>
  <c r="M77" i="18"/>
  <c r="L77"/>
  <c r="J77"/>
  <c r="R206"/>
  <c r="P206"/>
  <c r="M155" i="22"/>
  <c r="O155" s="1"/>
  <c r="H155" i="24"/>
  <c r="L155" i="22"/>
  <c r="M95" i="24"/>
  <c r="G95" i="26" s="1"/>
  <c r="L95" i="24"/>
  <c r="M46"/>
  <c r="G46" i="26" s="1"/>
  <c r="L46" i="24"/>
  <c r="M48" i="18"/>
  <c r="L48"/>
  <c r="J48"/>
  <c r="M122" i="24"/>
  <c r="G122" i="26" s="1"/>
  <c r="L122" i="24"/>
  <c r="L167" i="22"/>
  <c r="H167" i="24"/>
  <c r="M167" i="22"/>
  <c r="O167" s="1"/>
  <c r="M197" i="24"/>
  <c r="G197" i="26" s="1"/>
  <c r="L197" i="24"/>
  <c r="F173" i="28"/>
  <c r="I173" s="1"/>
  <c r="F173" i="30"/>
  <c r="I173" s="1"/>
  <c r="H166" i="26"/>
  <c r="L166" s="1"/>
  <c r="K166"/>
  <c r="G137" i="18"/>
  <c r="N137"/>
  <c r="H30" i="24"/>
  <c r="M30" i="22"/>
  <c r="O30" s="1"/>
  <c r="L30"/>
  <c r="G132" i="18"/>
  <c r="N132"/>
  <c r="M75"/>
  <c r="J75"/>
  <c r="L75"/>
  <c r="M121" i="24"/>
  <c r="G121" i="26" s="1"/>
  <c r="L121" i="24"/>
  <c r="R181" i="18"/>
  <c r="P181"/>
  <c r="M42" i="24"/>
  <c r="G42" i="26" s="1"/>
  <c r="L42" i="24"/>
  <c r="M180"/>
  <c r="G180" i="26" s="1"/>
  <c r="L180" i="24"/>
  <c r="M71" i="22"/>
  <c r="O71" s="1"/>
  <c r="P63" s="1"/>
  <c r="H71" i="24"/>
  <c r="L71" i="22"/>
  <c r="M48" i="24"/>
  <c r="G48" i="26" s="1"/>
  <c r="L48" i="24"/>
  <c r="G81" i="18"/>
  <c r="N81"/>
  <c r="H187" i="24"/>
  <c r="L187" i="22"/>
  <c r="M187"/>
  <c r="O187" s="1"/>
  <c r="F90" i="30"/>
  <c r="I90" s="1"/>
  <c r="F90" i="28"/>
  <c r="I90" s="1"/>
  <c r="H83" i="26"/>
  <c r="L83" s="1"/>
  <c r="K83"/>
  <c r="J32" i="18"/>
  <c r="L32"/>
  <c r="M32"/>
  <c r="M91" i="24"/>
  <c r="G91" i="26" s="1"/>
  <c r="L91" i="24"/>
  <c r="J109" i="18"/>
  <c r="L109"/>
  <c r="M109"/>
  <c r="M68" i="24"/>
  <c r="G68" i="26" s="1"/>
  <c r="L68" i="24"/>
  <c r="L17" i="18"/>
  <c r="M17"/>
  <c r="J17"/>
  <c r="M37"/>
  <c r="L37"/>
  <c r="J37"/>
  <c r="H188" i="24"/>
  <c r="L188" i="22"/>
  <c r="M188"/>
  <c r="O188" s="1"/>
  <c r="G127" i="18"/>
  <c r="N127"/>
  <c r="M110" i="24"/>
  <c r="G110" i="26" s="1"/>
  <c r="L110" i="24"/>
  <c r="L46" i="18"/>
  <c r="M46"/>
  <c r="J46"/>
  <c r="L67" i="24"/>
  <c r="M67"/>
  <c r="G67" i="26" s="1"/>
  <c r="G33" i="18"/>
  <c r="N33"/>
  <c r="G155"/>
  <c r="N155"/>
  <c r="G141"/>
  <c r="N141"/>
  <c r="M22" i="24"/>
  <c r="G22" i="26" s="1"/>
  <c r="L22" i="24"/>
  <c r="R180" i="18"/>
  <c r="P180"/>
  <c r="R173"/>
  <c r="P173"/>
  <c r="M207" i="24"/>
  <c r="G207" i="26" s="1"/>
  <c r="L207" i="24"/>
  <c r="H157"/>
  <c r="L157" i="22"/>
  <c r="M157"/>
  <c r="O157" s="1"/>
  <c r="G149" i="18"/>
  <c r="N149"/>
  <c r="L147" i="22"/>
  <c r="H147" i="24"/>
  <c r="M147" i="22"/>
  <c r="O147" s="1"/>
  <c r="H128" i="24"/>
  <c r="L128" i="22"/>
  <c r="M128"/>
  <c r="O128" s="1"/>
  <c r="R101" i="18"/>
  <c r="P101"/>
  <c r="R185"/>
  <c r="P185"/>
  <c r="M17" i="24"/>
  <c r="G17" i="26" s="1"/>
  <c r="L17" i="24"/>
  <c r="H84"/>
  <c r="M84" i="22"/>
  <c r="O84" s="1"/>
  <c r="L84"/>
  <c r="G150" i="18"/>
  <c r="N150"/>
  <c r="N188"/>
  <c r="G188"/>
  <c r="R86"/>
  <c r="P86"/>
  <c r="R167"/>
  <c r="P167"/>
  <c r="M184" i="24"/>
  <c r="G184" i="26" s="1"/>
  <c r="L184" i="24"/>
  <c r="M16" i="18"/>
  <c r="L16"/>
  <c r="J16"/>
  <c r="R43"/>
  <c r="P43"/>
  <c r="H140" i="24"/>
  <c r="L140" i="22"/>
  <c r="M140"/>
  <c r="O140" s="1"/>
  <c r="L58" i="18"/>
  <c r="M58"/>
  <c r="J58"/>
  <c r="J49"/>
  <c r="L49"/>
  <c r="M49"/>
  <c r="G117"/>
  <c r="N117"/>
  <c r="R69"/>
  <c r="P69"/>
  <c r="M119" i="24"/>
  <c r="G119" i="26" s="1"/>
  <c r="L119" i="24"/>
  <c r="P19" i="18"/>
  <c r="R19"/>
  <c r="L15"/>
  <c r="M15"/>
  <c r="J15"/>
  <c r="M65"/>
  <c r="J65"/>
  <c r="L65"/>
  <c r="M101" i="24"/>
  <c r="G101" i="26" s="1"/>
  <c r="L101" i="24"/>
  <c r="R66" i="18"/>
  <c r="P66"/>
  <c r="M125" i="24"/>
  <c r="G125" i="26" s="1"/>
  <c r="L125" i="24"/>
  <c r="R73" i="18"/>
  <c r="P73"/>
  <c r="H205" i="24"/>
  <c r="M205" i="22"/>
  <c r="O205" s="1"/>
  <c r="L205"/>
  <c r="L31" i="24"/>
  <c r="M31"/>
  <c r="G31" i="26" s="1"/>
  <c r="F160" i="28"/>
  <c r="I160" s="1"/>
  <c r="F160" i="30"/>
  <c r="I160" s="1"/>
  <c r="K153" i="26"/>
  <c r="H153"/>
  <c r="L153" s="1"/>
  <c r="P105" i="18"/>
  <c r="R105"/>
  <c r="H129" i="24"/>
  <c r="L129" i="22"/>
  <c r="M129"/>
  <c r="O129" s="1"/>
  <c r="R134" i="18"/>
  <c r="P134"/>
  <c r="R98"/>
  <c r="P98"/>
  <c r="H132" i="24"/>
  <c r="L132" i="22"/>
  <c r="M132"/>
  <c r="O132" s="1"/>
  <c r="J176" i="18"/>
  <c r="M176"/>
  <c r="L176"/>
  <c r="G97"/>
  <c r="N97"/>
  <c r="L196"/>
  <c r="M196"/>
  <c r="J196"/>
  <c r="L126"/>
  <c r="J126"/>
  <c r="M126"/>
  <c r="L28"/>
  <c r="M28"/>
  <c r="J28"/>
  <c r="L139" i="22"/>
  <c r="H139" i="24"/>
  <c r="M139" i="22"/>
  <c r="O139" s="1"/>
  <c r="M92" i="18"/>
  <c r="J92"/>
  <c r="L92"/>
  <c r="J84"/>
  <c r="L84"/>
  <c r="M84"/>
  <c r="M40" i="24"/>
  <c r="G40" i="26" s="1"/>
  <c r="L40" i="24"/>
  <c r="H61"/>
  <c r="L61" i="22"/>
  <c r="M61"/>
  <c r="O61" s="1"/>
  <c r="P22" i="18"/>
  <c r="R22"/>
  <c r="R100"/>
  <c r="P100"/>
  <c r="F159" i="28"/>
  <c r="I159" s="1"/>
  <c r="F159" i="30"/>
  <c r="I159" s="1"/>
  <c r="H152" i="26"/>
  <c r="L152" s="1"/>
  <c r="K152"/>
  <c r="M74" i="24"/>
  <c r="G74" i="26" s="1"/>
  <c r="L74" i="24"/>
  <c r="F170" i="30"/>
  <c r="I170" s="1"/>
  <c r="F170" i="28"/>
  <c r="I170" s="1"/>
  <c r="H163" i="26"/>
  <c r="L163" s="1"/>
  <c r="K163"/>
  <c r="G154" i="18"/>
  <c r="N154"/>
  <c r="J67"/>
  <c r="L67"/>
  <c r="M67"/>
  <c r="R64"/>
  <c r="P64"/>
  <c r="G111"/>
  <c r="N111"/>
  <c r="R76"/>
  <c r="P76"/>
  <c r="M171" i="24"/>
  <c r="G171" i="26" s="1"/>
  <c r="L171" i="24"/>
  <c r="M96" i="18"/>
  <c r="J96"/>
  <c r="L96"/>
  <c r="M50" i="24"/>
  <c r="G50" i="26" s="1"/>
  <c r="L50" i="24"/>
  <c r="R179" i="18"/>
  <c r="P179"/>
  <c r="R51"/>
  <c r="P51"/>
  <c r="G140"/>
  <c r="N140"/>
  <c r="M177" i="24"/>
  <c r="H177" i="26"/>
  <c r="L177" s="1"/>
  <c r="L177" i="24"/>
  <c r="M23" i="18"/>
  <c r="L23"/>
  <c r="J23"/>
  <c r="G30"/>
  <c r="N30"/>
  <c r="M23" i="24"/>
  <c r="G23" i="26" s="1"/>
  <c r="L23" i="24"/>
  <c r="J171" i="18"/>
  <c r="L171"/>
  <c r="M171"/>
  <c r="G39"/>
  <c r="N39"/>
  <c r="M74"/>
  <c r="J74"/>
  <c r="L74"/>
  <c r="M181" i="24"/>
  <c r="G181" i="26" s="1"/>
  <c r="L181" i="24"/>
  <c r="G29" i="18"/>
  <c r="N29"/>
  <c r="R168"/>
  <c r="P168"/>
  <c r="M206" i="24"/>
  <c r="G206" i="26" s="1"/>
  <c r="L206" i="24"/>
  <c r="H156"/>
  <c r="L156" i="22"/>
  <c r="M156"/>
  <c r="O156" s="1"/>
  <c r="R18" i="18"/>
  <c r="P18"/>
  <c r="R118"/>
  <c r="P118"/>
  <c r="L43" i="24"/>
  <c r="M43"/>
  <c r="G43" i="26" s="1"/>
  <c r="H118" i="24"/>
  <c r="M118" i="22"/>
  <c r="O118" s="1"/>
  <c r="L118"/>
  <c r="R50" i="18"/>
  <c r="P50"/>
  <c r="R104"/>
  <c r="P104"/>
  <c r="R54"/>
  <c r="P54"/>
  <c r="L39" i="22"/>
  <c r="H39" i="24"/>
  <c r="M39" i="22"/>
  <c r="O39" s="1"/>
  <c r="G156" i="18"/>
  <c r="N156"/>
  <c r="R178"/>
  <c r="P178"/>
  <c r="J91"/>
  <c r="L91"/>
  <c r="M91"/>
  <c r="R113"/>
  <c r="P113"/>
  <c r="M76" i="24"/>
  <c r="G76" i="26" s="1"/>
  <c r="L76" i="24"/>
  <c r="R77" i="18"/>
  <c r="P77"/>
  <c r="H144" i="24"/>
  <c r="L144" i="22"/>
  <c r="M144"/>
  <c r="O144" s="1"/>
  <c r="L87" i="24"/>
  <c r="M87"/>
  <c r="G87" i="26" s="1"/>
  <c r="M99" i="24"/>
  <c r="G99" i="26" s="1"/>
  <c r="L99" i="24"/>
  <c r="M18"/>
  <c r="H18" i="26"/>
  <c r="L18" s="1"/>
  <c r="L18" i="24"/>
  <c r="J100" i="18"/>
  <c r="L100"/>
  <c r="M100"/>
  <c r="J121"/>
  <c r="L121"/>
  <c r="M121"/>
  <c r="G83"/>
  <c r="N83"/>
  <c r="R48"/>
  <c r="P48"/>
  <c r="H178" i="24"/>
  <c r="M178" i="22"/>
  <c r="O178" s="1"/>
  <c r="L178"/>
  <c r="M25" i="24"/>
  <c r="G25" i="26" s="1"/>
  <c r="L25" i="24"/>
  <c r="G148" i="18"/>
  <c r="N148"/>
  <c r="H73" i="24"/>
  <c r="L73" i="22"/>
  <c r="M73"/>
  <c r="O73" s="1"/>
  <c r="R75" i="18"/>
  <c r="P75"/>
  <c r="M205"/>
  <c r="J205"/>
  <c r="L205"/>
  <c r="M191" i="24"/>
  <c r="G191" i="26" s="1"/>
  <c r="L191" i="24"/>
  <c r="M183"/>
  <c r="H183" i="26"/>
  <c r="L183" s="1"/>
  <c r="L183" i="24"/>
  <c r="M66"/>
  <c r="G66" i="26" s="1"/>
  <c r="L66" i="24"/>
  <c r="G115" i="18"/>
  <c r="N115"/>
  <c r="M70" i="24"/>
  <c r="G70" i="26" s="1"/>
  <c r="L70" i="24"/>
  <c r="R32" i="18"/>
  <c r="P32"/>
  <c r="M76"/>
  <c r="J76"/>
  <c r="L76"/>
  <c r="M41"/>
  <c r="J41"/>
  <c r="L41"/>
  <c r="R17"/>
  <c r="P17"/>
  <c r="R37"/>
  <c r="P37"/>
  <c r="H134" i="24"/>
  <c r="L134" i="22"/>
  <c r="M134"/>
  <c r="O134" s="1"/>
  <c r="G204" i="18"/>
  <c r="N204"/>
  <c r="G142"/>
  <c r="N142"/>
  <c r="L75" i="24"/>
  <c r="M75"/>
  <c r="H75" i="26"/>
  <c r="L75" s="1"/>
  <c r="L120" i="18"/>
  <c r="J120"/>
  <c r="M120"/>
  <c r="R46"/>
  <c r="P46"/>
  <c r="M179"/>
  <c r="J179"/>
  <c r="L179"/>
  <c r="L19" i="24"/>
  <c r="M19"/>
  <c r="G19" i="26" s="1"/>
  <c r="J51" i="18"/>
  <c r="M51"/>
  <c r="L51"/>
  <c r="M104" i="24"/>
  <c r="G104" i="26" s="1"/>
  <c r="L104" i="24"/>
  <c r="L169" i="18"/>
  <c r="M169"/>
  <c r="J169"/>
  <c r="L103"/>
  <c r="M103"/>
  <c r="J103"/>
  <c r="M168" i="24"/>
  <c r="G168" i="26" s="1"/>
  <c r="L168" i="24"/>
  <c r="F168" i="28"/>
  <c r="I168" s="1"/>
  <c r="F168" i="30"/>
  <c r="I168" s="1"/>
  <c r="K161" i="26"/>
  <c r="H161"/>
  <c r="L161" s="1"/>
  <c r="M38" i="18"/>
  <c r="J38"/>
  <c r="L38"/>
  <c r="R16"/>
  <c r="P16"/>
  <c r="J79"/>
  <c r="L79"/>
  <c r="M79"/>
  <c r="H33" i="24"/>
  <c r="M33" i="22"/>
  <c r="O33" s="1"/>
  <c r="L33"/>
  <c r="H149" i="24"/>
  <c r="L149" i="22"/>
  <c r="M149"/>
  <c r="O149" s="1"/>
  <c r="H133" i="24"/>
  <c r="L133" i="22"/>
  <c r="M133"/>
  <c r="O133" s="1"/>
  <c r="R58" i="18"/>
  <c r="P58"/>
  <c r="R49"/>
  <c r="P49"/>
  <c r="M124" i="24"/>
  <c r="G124" i="26" s="1"/>
  <c r="L124" i="24"/>
  <c r="L31" i="18"/>
  <c r="J31"/>
  <c r="M31"/>
  <c r="M122"/>
  <c r="J122"/>
  <c r="L122"/>
  <c r="M41" i="24"/>
  <c r="G41" i="26" s="1"/>
  <c r="L41" i="24"/>
  <c r="H82"/>
  <c r="L82" i="22"/>
  <c r="M82"/>
  <c r="O82" s="1"/>
  <c r="H116" i="24"/>
  <c r="M116" i="22"/>
  <c r="O116" s="1"/>
  <c r="L116"/>
  <c r="R15" i="18"/>
  <c r="P15"/>
  <c r="R65"/>
  <c r="P65"/>
  <c r="M173" i="24"/>
  <c r="G173" i="26" s="1"/>
  <c r="L173" i="24"/>
  <c r="M15"/>
  <c r="G15" i="26" s="1"/>
  <c r="L15" i="24"/>
  <c r="L85" i="18"/>
  <c r="M85"/>
  <c r="J85"/>
  <c r="G187"/>
  <c r="N187"/>
  <c r="M170"/>
  <c r="J170"/>
  <c r="L170"/>
  <c r="M97" i="24"/>
  <c r="G97" i="26" s="1"/>
  <c r="L97" i="24"/>
  <c r="M40" i="18"/>
  <c r="J40"/>
  <c r="L40"/>
  <c r="G147"/>
  <c r="N147"/>
  <c r="H98" i="24"/>
  <c r="M98" i="22"/>
  <c r="O98" s="1"/>
  <c r="P89" s="1"/>
  <c r="L98"/>
  <c r="M32" i="24"/>
  <c r="G32" i="26" s="1"/>
  <c r="L32" i="24"/>
  <c r="M190" i="18"/>
  <c r="L190"/>
  <c r="J190"/>
  <c r="M168"/>
  <c r="J168"/>
  <c r="L168"/>
  <c r="R176"/>
  <c r="P176"/>
  <c r="P201" i="16"/>
  <c r="D19" i="21" s="1"/>
  <c r="K8" i="13"/>
  <c r="L105" i="6"/>
  <c r="L106" s="1"/>
  <c r="L107" s="1"/>
  <c r="I9" s="1"/>
  <c r="P19" i="21" l="1"/>
  <c r="J19"/>
  <c r="F19"/>
  <c r="L19"/>
  <c r="H19"/>
  <c r="N19"/>
  <c r="F175" i="28"/>
  <c r="I175" s="1"/>
  <c r="F175" i="30"/>
  <c r="I175" s="1"/>
  <c r="H168" i="26"/>
  <c r="L168" s="1"/>
  <c r="K168"/>
  <c r="F26" i="30"/>
  <c r="I26" s="1"/>
  <c r="F26" i="28"/>
  <c r="I26" s="1"/>
  <c r="H19" i="26"/>
  <c r="L19" s="1"/>
  <c r="K19"/>
  <c r="M204" i="18"/>
  <c r="J204"/>
  <c r="L204"/>
  <c r="M148"/>
  <c r="J148"/>
  <c r="L148"/>
  <c r="F106" i="30"/>
  <c r="I106" s="1"/>
  <c r="F106" i="28"/>
  <c r="I106" s="1"/>
  <c r="H99" i="26"/>
  <c r="L99" s="1"/>
  <c r="K99"/>
  <c r="L39" i="24"/>
  <c r="M39"/>
  <c r="G39" i="26" s="1"/>
  <c r="J39" i="18"/>
  <c r="L39"/>
  <c r="M39"/>
  <c r="R154"/>
  <c r="P154"/>
  <c r="M139" i="24"/>
  <c r="G139" i="26" s="1"/>
  <c r="L139" i="24"/>
  <c r="F102" i="30"/>
  <c r="I102" s="1"/>
  <c r="K95" i="26"/>
  <c r="H95"/>
  <c r="L95" s="1"/>
  <c r="F102" i="28"/>
  <c r="I102" s="1"/>
  <c r="R70" i="18"/>
  <c r="P70"/>
  <c r="F179" i="28"/>
  <c r="I179" s="1"/>
  <c r="F179" i="30"/>
  <c r="I179" s="1"/>
  <c r="H172" i="26"/>
  <c r="L172" s="1"/>
  <c r="K172"/>
  <c r="R112" i="18"/>
  <c r="P112"/>
  <c r="M150" i="24"/>
  <c r="G150" i="26" s="1"/>
  <c r="L150" i="24"/>
  <c r="P125" i="18"/>
  <c r="R125"/>
  <c r="M198" i="24"/>
  <c r="G198" i="26" s="1"/>
  <c r="L198" i="24"/>
  <c r="M116" i="18"/>
  <c r="J116"/>
  <c r="L116"/>
  <c r="F104" i="28"/>
  <c r="I104" s="1"/>
  <c r="F104" i="30"/>
  <c r="I104" s="1"/>
  <c r="H97" i="26"/>
  <c r="L97" s="1"/>
  <c r="K97"/>
  <c r="P187" i="18"/>
  <c r="R187"/>
  <c r="F180" i="28"/>
  <c r="I180" s="1"/>
  <c r="F180" i="30"/>
  <c r="I180" s="1"/>
  <c r="H173" i="26"/>
  <c r="L173" s="1"/>
  <c r="K173"/>
  <c r="F48" i="28"/>
  <c r="I48" s="1"/>
  <c r="F48" i="30"/>
  <c r="I48" s="1"/>
  <c r="H41" i="26"/>
  <c r="L41" s="1"/>
  <c r="K41"/>
  <c r="F131" i="28"/>
  <c r="I131" s="1"/>
  <c r="F131" i="30"/>
  <c r="I131" s="1"/>
  <c r="H124" i="26"/>
  <c r="L124" s="1"/>
  <c r="K124"/>
  <c r="R142" i="18"/>
  <c r="P142"/>
  <c r="F77" i="28"/>
  <c r="I77" s="1"/>
  <c r="F77" i="30"/>
  <c r="I77" s="1"/>
  <c r="H70" i="26"/>
  <c r="L70" s="1"/>
  <c r="K70"/>
  <c r="F73" i="28"/>
  <c r="I73" s="1"/>
  <c r="F73" i="30"/>
  <c r="I73" s="1"/>
  <c r="H66" i="26"/>
  <c r="L66" s="1"/>
  <c r="K66"/>
  <c r="M178" i="24"/>
  <c r="G178" i="26" s="1"/>
  <c r="L178" i="24"/>
  <c r="L83" i="18"/>
  <c r="M83"/>
  <c r="J83"/>
  <c r="F94" i="30"/>
  <c r="I94" s="1"/>
  <c r="K87" i="26"/>
  <c r="F94" i="28"/>
  <c r="I94" s="1"/>
  <c r="H87" i="26"/>
  <c r="L87" s="1"/>
  <c r="M144" i="24"/>
  <c r="G144" i="26" s="1"/>
  <c r="L144" i="24"/>
  <c r="F83" i="28"/>
  <c r="I83" s="1"/>
  <c r="F83" i="30"/>
  <c r="I83" s="1"/>
  <c r="H76" i="26"/>
  <c r="L76" s="1"/>
  <c r="K76"/>
  <c r="R156" i="18"/>
  <c r="P156"/>
  <c r="F213" i="28"/>
  <c r="I213" s="1"/>
  <c r="F213" i="30"/>
  <c r="I213" s="1"/>
  <c r="H206" i="26"/>
  <c r="L206" s="1"/>
  <c r="K206"/>
  <c r="M29" i="18"/>
  <c r="J29"/>
  <c r="L29"/>
  <c r="F30" i="30"/>
  <c r="I30" s="1"/>
  <c r="H23" i="26"/>
  <c r="L23" s="1"/>
  <c r="K23"/>
  <c r="F30" i="28"/>
  <c r="I30" s="1"/>
  <c r="F57"/>
  <c r="I57" s="1"/>
  <c r="F57" i="30"/>
  <c r="I57" s="1"/>
  <c r="H50" i="26"/>
  <c r="L50" s="1"/>
  <c r="K50"/>
  <c r="P111" i="18"/>
  <c r="R111"/>
  <c r="L154"/>
  <c r="M154"/>
  <c r="J154"/>
  <c r="M140" i="24"/>
  <c r="G140" i="26" s="1"/>
  <c r="L140" i="24"/>
  <c r="M188" i="18"/>
  <c r="J188"/>
  <c r="L188"/>
  <c r="F24" i="28"/>
  <c r="I24" s="1"/>
  <c r="F24" i="30"/>
  <c r="I24" s="1"/>
  <c r="H17" i="26"/>
  <c r="L17" s="1"/>
  <c r="K17"/>
  <c r="J149" i="18"/>
  <c r="L149"/>
  <c r="M149"/>
  <c r="P141"/>
  <c r="R141"/>
  <c r="P33"/>
  <c r="R33"/>
  <c r="F117" i="28"/>
  <c r="I117" s="1"/>
  <c r="F117" i="30"/>
  <c r="I117" s="1"/>
  <c r="H110" i="26"/>
  <c r="L110" s="1"/>
  <c r="K110"/>
  <c r="M187" i="24"/>
  <c r="G187" i="26" s="1"/>
  <c r="L187" i="24"/>
  <c r="F55" i="28"/>
  <c r="I55" s="1"/>
  <c r="F55" i="30"/>
  <c r="I55" s="1"/>
  <c r="K48" i="26"/>
  <c r="H48"/>
  <c r="L48" s="1"/>
  <c r="M132" i="18"/>
  <c r="J132"/>
  <c r="L132"/>
  <c r="R137"/>
  <c r="P137"/>
  <c r="F129" i="28"/>
  <c r="I129" s="1"/>
  <c r="F129" i="30"/>
  <c r="I129" s="1"/>
  <c r="K122" i="26"/>
  <c r="H122"/>
  <c r="L122" s="1"/>
  <c r="F66" i="30"/>
  <c r="I66" s="1"/>
  <c r="F66" i="28"/>
  <c r="I66" s="1"/>
  <c r="H59" i="26"/>
  <c r="L59" s="1"/>
  <c r="K59"/>
  <c r="F193" i="28"/>
  <c r="I193" s="1"/>
  <c r="F193" i="30"/>
  <c r="I193" s="1"/>
  <c r="K186" i="26"/>
  <c r="H186"/>
  <c r="L186" s="1"/>
  <c r="M70" i="18"/>
  <c r="L70"/>
  <c r="J70"/>
  <c r="R166"/>
  <c r="P166"/>
  <c r="R93"/>
  <c r="P93"/>
  <c r="F121" i="28"/>
  <c r="I121" s="1"/>
  <c r="F121" i="30"/>
  <c r="I121" s="1"/>
  <c r="H114" i="26"/>
  <c r="L114" s="1"/>
  <c r="K114"/>
  <c r="F85" i="28"/>
  <c r="I85" s="1"/>
  <c r="F85" i="30"/>
  <c r="I85" s="1"/>
  <c r="H78" i="26"/>
  <c r="L78" s="1"/>
  <c r="K78"/>
  <c r="P72" i="18"/>
  <c r="R72"/>
  <c r="F87" i="28"/>
  <c r="I87" s="1"/>
  <c r="F87" i="30"/>
  <c r="I87" s="1"/>
  <c r="K80" i="26"/>
  <c r="H80"/>
  <c r="L80" s="1"/>
  <c r="M112" i="18"/>
  <c r="L112"/>
  <c r="J112"/>
  <c r="R186"/>
  <c r="P186"/>
  <c r="M112" i="24"/>
  <c r="G112" i="26" s="1"/>
  <c r="L112" i="24"/>
  <c r="F72" i="28"/>
  <c r="I72" s="1"/>
  <c r="F72" i="30"/>
  <c r="I72" s="1"/>
  <c r="H65" i="26"/>
  <c r="L65" s="1"/>
  <c r="K65"/>
  <c r="L125" i="18"/>
  <c r="M125"/>
  <c r="J125"/>
  <c r="F107" i="28"/>
  <c r="I107" s="1"/>
  <c r="F107" i="30"/>
  <c r="I107" s="1"/>
  <c r="H100" i="26"/>
  <c r="L100" s="1"/>
  <c r="K100"/>
  <c r="R59" i="18"/>
  <c r="P59"/>
  <c r="M117" i="24"/>
  <c r="G117" i="26" s="1"/>
  <c r="L117" i="24"/>
  <c r="R197" i="18"/>
  <c r="P197"/>
  <c r="M94" i="24"/>
  <c r="G94" i="26" s="1"/>
  <c r="L94" i="24"/>
  <c r="L143" i="18"/>
  <c r="M143"/>
  <c r="J143"/>
  <c r="L192"/>
  <c r="J192"/>
  <c r="M192"/>
  <c r="R133"/>
  <c r="P133"/>
  <c r="F109" i="28"/>
  <c r="I109" s="1"/>
  <c r="F109" i="30"/>
  <c r="I109" s="1"/>
  <c r="H102" i="26"/>
  <c r="L102" s="1"/>
  <c r="K102"/>
  <c r="R131" i="18"/>
  <c r="P131"/>
  <c r="R153"/>
  <c r="P153"/>
  <c r="L78"/>
  <c r="M78"/>
  <c r="J78"/>
  <c r="R138"/>
  <c r="P138"/>
  <c r="L191"/>
  <c r="M191"/>
  <c r="J191"/>
  <c r="S53"/>
  <c r="D12" i="21" s="1"/>
  <c r="P159" i="22"/>
  <c r="R29" i="18"/>
  <c r="P29"/>
  <c r="M97"/>
  <c r="J97"/>
  <c r="L97"/>
  <c r="F126" i="30"/>
  <c r="I126" s="1"/>
  <c r="K119" i="26"/>
  <c r="H119"/>
  <c r="L119" s="1"/>
  <c r="F126" i="28"/>
  <c r="I126" s="1"/>
  <c r="F191"/>
  <c r="I191" s="1"/>
  <c r="F191" i="30"/>
  <c r="I191" s="1"/>
  <c r="K184" i="26"/>
  <c r="H184"/>
  <c r="L184" s="1"/>
  <c r="M128" i="24"/>
  <c r="G128" i="26" s="1"/>
  <c r="L128" i="24"/>
  <c r="M157"/>
  <c r="G157" i="26" s="1"/>
  <c r="L157" i="24"/>
  <c r="M155" i="18"/>
  <c r="J155"/>
  <c r="L155"/>
  <c r="F49" i="28"/>
  <c r="I49" s="1"/>
  <c r="F49" i="30"/>
  <c r="I49" s="1"/>
  <c r="K42" i="26"/>
  <c r="H42"/>
  <c r="L42" s="1"/>
  <c r="F204" i="28"/>
  <c r="I204" s="1"/>
  <c r="F204" i="30"/>
  <c r="I204" s="1"/>
  <c r="H197" i="26"/>
  <c r="L197" s="1"/>
  <c r="K197"/>
  <c r="F182" i="30"/>
  <c r="I182" s="1"/>
  <c r="K175" i="26"/>
  <c r="H175"/>
  <c r="L175" s="1"/>
  <c r="F182" i="28"/>
  <c r="I182" s="1"/>
  <c r="L198" i="18"/>
  <c r="M198"/>
  <c r="J198"/>
  <c r="J139"/>
  <c r="L139"/>
  <c r="M139"/>
  <c r="M177"/>
  <c r="J177"/>
  <c r="L177"/>
  <c r="M203"/>
  <c r="J203"/>
  <c r="S200" s="1"/>
  <c r="L203"/>
  <c r="M114"/>
  <c r="L114"/>
  <c r="J114"/>
  <c r="R192"/>
  <c r="P192"/>
  <c r="M60" i="24"/>
  <c r="G60" i="26" s="1"/>
  <c r="L60" i="24"/>
  <c r="F39" i="28"/>
  <c r="I39" s="1"/>
  <c r="F39" i="30"/>
  <c r="I39" s="1"/>
  <c r="K32" i="26"/>
  <c r="H32"/>
  <c r="L32" s="1"/>
  <c r="R147" i="18"/>
  <c r="P147"/>
  <c r="H15" i="26"/>
  <c r="L15" s="1"/>
  <c r="F21" i="30"/>
  <c r="F22"/>
  <c r="I22" s="1"/>
  <c r="K15" i="26"/>
  <c r="F21" i="28"/>
  <c r="F22"/>
  <c r="I22" s="1"/>
  <c r="M82" i="24"/>
  <c r="H82" i="26"/>
  <c r="L82" s="1"/>
  <c r="L82" i="24"/>
  <c r="M149"/>
  <c r="G149" i="26" s="1"/>
  <c r="L149" i="24"/>
  <c r="R204" i="18"/>
  <c r="P204"/>
  <c r="M134" i="24"/>
  <c r="G134" i="26" s="1"/>
  <c r="L134" i="24"/>
  <c r="M115" i="18"/>
  <c r="J115"/>
  <c r="L115"/>
  <c r="P148"/>
  <c r="R148"/>
  <c r="F50" i="30"/>
  <c r="I50" s="1"/>
  <c r="F50" i="28"/>
  <c r="I50" s="1"/>
  <c r="H43" i="26"/>
  <c r="L43" s="1"/>
  <c r="K43"/>
  <c r="M156" i="24"/>
  <c r="G156" i="26" s="1"/>
  <c r="L156" i="24"/>
  <c r="F188" i="28"/>
  <c r="I188" s="1"/>
  <c r="F188" i="30"/>
  <c r="I188" s="1"/>
  <c r="K181" i="26"/>
  <c r="H181"/>
  <c r="L181" s="1"/>
  <c r="R39" i="18"/>
  <c r="P39"/>
  <c r="L30"/>
  <c r="M30"/>
  <c r="J30"/>
  <c r="M140"/>
  <c r="J140"/>
  <c r="L140"/>
  <c r="F81" i="28"/>
  <c r="I81" s="1"/>
  <c r="F81" i="30"/>
  <c r="I81" s="1"/>
  <c r="H74" i="26"/>
  <c r="L74" s="1"/>
  <c r="K74"/>
  <c r="R97" i="18"/>
  <c r="P97"/>
  <c r="M129" i="24"/>
  <c r="G129" i="26" s="1"/>
  <c r="L129" i="24"/>
  <c r="R117" i="18"/>
  <c r="P117"/>
  <c r="R150"/>
  <c r="P150"/>
  <c r="M84" i="24"/>
  <c r="G84" i="26" s="1"/>
  <c r="L84" i="24"/>
  <c r="R155" i="18"/>
  <c r="P155"/>
  <c r="F74" i="30"/>
  <c r="I74" s="1"/>
  <c r="F74" i="28"/>
  <c r="I74" s="1"/>
  <c r="H67" i="26"/>
  <c r="L67" s="1"/>
  <c r="K67"/>
  <c r="L127" i="18"/>
  <c r="M127"/>
  <c r="J127"/>
  <c r="F98" i="30"/>
  <c r="I98" s="1"/>
  <c r="F98" i="28"/>
  <c r="I98" s="1"/>
  <c r="K91" i="26"/>
  <c r="H91"/>
  <c r="L91" s="1"/>
  <c r="L81" i="18"/>
  <c r="M81"/>
  <c r="J81"/>
  <c r="M71" i="24"/>
  <c r="H71" i="26"/>
  <c r="L71" s="1"/>
  <c r="L71" i="24"/>
  <c r="F177" i="28"/>
  <c r="I177" s="1"/>
  <c r="F177" i="30"/>
  <c r="I177" s="1"/>
  <c r="H170" i="26"/>
  <c r="L170" s="1"/>
  <c r="K170"/>
  <c r="F130" i="30"/>
  <c r="I130" s="1"/>
  <c r="F130" i="28"/>
  <c r="I130" s="1"/>
  <c r="H123" i="26"/>
  <c r="L123" s="1"/>
  <c r="K123"/>
  <c r="R198" i="18"/>
  <c r="P198"/>
  <c r="L60"/>
  <c r="M60"/>
  <c r="J60"/>
  <c r="F84" i="28"/>
  <c r="I84" s="1"/>
  <c r="F84" i="30"/>
  <c r="I84" s="1"/>
  <c r="H77" i="26"/>
  <c r="L77" s="1"/>
  <c r="K77"/>
  <c r="F103" i="28"/>
  <c r="I103" s="1"/>
  <c r="F103" i="30"/>
  <c r="I103" s="1"/>
  <c r="K96" i="26"/>
  <c r="H96"/>
  <c r="L96" s="1"/>
  <c r="P139" i="18"/>
  <c r="R139"/>
  <c r="P177"/>
  <c r="R177"/>
  <c r="R195"/>
  <c r="P195"/>
  <c r="M189" i="24"/>
  <c r="G189" i="26" s="1"/>
  <c r="L189" i="24"/>
  <c r="R203" i="18"/>
  <c r="P203"/>
  <c r="R114"/>
  <c r="P114"/>
  <c r="F76" i="28"/>
  <c r="I76" s="1"/>
  <c r="F76" i="30"/>
  <c r="I76" s="1"/>
  <c r="H69" i="26"/>
  <c r="L69" s="1"/>
  <c r="K69"/>
  <c r="F142" i="30"/>
  <c r="I142" s="1"/>
  <c r="F142" i="28"/>
  <c r="I142" s="1"/>
  <c r="H135" i="26"/>
  <c r="L135" s="1"/>
  <c r="K135"/>
  <c r="R24" i="18"/>
  <c r="P24"/>
  <c r="M192" i="24"/>
  <c r="G192" i="26" s="1"/>
  <c r="L192" i="24"/>
  <c r="F181" i="28"/>
  <c r="I181" s="1"/>
  <c r="F181" i="30"/>
  <c r="I181" s="1"/>
  <c r="H174" i="26"/>
  <c r="L174" s="1"/>
  <c r="K174"/>
  <c r="F35" i="28"/>
  <c r="I35" s="1"/>
  <c r="F35" i="30"/>
  <c r="I35" s="1"/>
  <c r="H28" i="26"/>
  <c r="L28" s="1"/>
  <c r="K28"/>
  <c r="M146" i="18"/>
  <c r="L146"/>
  <c r="J146"/>
  <c r="R116"/>
  <c r="P116"/>
  <c r="M193" i="24"/>
  <c r="G193" i="26" s="1"/>
  <c r="L193" i="24"/>
  <c r="M79"/>
  <c r="H79" i="26"/>
  <c r="L79" s="1"/>
  <c r="L79" i="24"/>
  <c r="F56" i="28"/>
  <c r="I56" s="1"/>
  <c r="F56" i="30"/>
  <c r="I56" s="1"/>
  <c r="H49" i="26"/>
  <c r="L49" s="1"/>
  <c r="K49"/>
  <c r="M128" i="18"/>
  <c r="J128"/>
  <c r="L128"/>
  <c r="N21" i="24"/>
  <c r="P201" i="22"/>
  <c r="J147" i="18"/>
  <c r="L147"/>
  <c r="M147"/>
  <c r="M116" i="24"/>
  <c r="G116" i="26" s="1"/>
  <c r="L116" i="24"/>
  <c r="M133"/>
  <c r="G133" i="26" s="1"/>
  <c r="L133" i="24"/>
  <c r="F111" i="28"/>
  <c r="I111" s="1"/>
  <c r="F111" i="30"/>
  <c r="I111" s="1"/>
  <c r="H104" i="26"/>
  <c r="L104" s="1"/>
  <c r="K104"/>
  <c r="P83" i="18"/>
  <c r="R83"/>
  <c r="F47" i="28"/>
  <c r="I47" s="1"/>
  <c r="F47" i="30"/>
  <c r="I47" s="1"/>
  <c r="H40" i="26"/>
  <c r="L40" s="1"/>
  <c r="K40"/>
  <c r="M132" i="24"/>
  <c r="G132" i="26" s="1"/>
  <c r="L132" i="24"/>
  <c r="M117" i="18"/>
  <c r="J117"/>
  <c r="L117"/>
  <c r="M150"/>
  <c r="L150"/>
  <c r="J150"/>
  <c r="R149"/>
  <c r="P149"/>
  <c r="F29" i="28"/>
  <c r="I29" s="1"/>
  <c r="F29" i="30"/>
  <c r="I29" s="1"/>
  <c r="H22" i="26"/>
  <c r="L22" s="1"/>
  <c r="K22"/>
  <c r="F128" i="28"/>
  <c r="I128" s="1"/>
  <c r="F128" i="30"/>
  <c r="I128" s="1"/>
  <c r="K121" i="26"/>
  <c r="H121"/>
  <c r="L121" s="1"/>
  <c r="R132" i="18"/>
  <c r="P132"/>
  <c r="M30" i="24"/>
  <c r="G30" i="26" s="1"/>
  <c r="L30" i="24"/>
  <c r="F176" i="28"/>
  <c r="I176" s="1"/>
  <c r="F176" i="30"/>
  <c r="I176" s="1"/>
  <c r="H169" i="26"/>
  <c r="L169" s="1"/>
  <c r="K169"/>
  <c r="J195" i="18"/>
  <c r="S194" s="1"/>
  <c r="L195"/>
  <c r="M195"/>
  <c r="M138" i="24"/>
  <c r="G138" i="26" s="1"/>
  <c r="L138" i="24"/>
  <c r="F127" i="28"/>
  <c r="I127" s="1"/>
  <c r="F127" i="30"/>
  <c r="I127" s="1"/>
  <c r="K120" i="26"/>
  <c r="H120"/>
  <c r="L120" s="1"/>
  <c r="M29" i="24"/>
  <c r="G29" i="26" s="1"/>
  <c r="L29" i="24"/>
  <c r="R143" i="18"/>
  <c r="P143"/>
  <c r="F23" i="28"/>
  <c r="I23" s="1"/>
  <c r="F23" i="30"/>
  <c r="I23" s="1"/>
  <c r="H16" i="26"/>
  <c r="L16" s="1"/>
  <c r="K16"/>
  <c r="M113" i="24"/>
  <c r="G113" i="26" s="1"/>
  <c r="L113" i="24"/>
  <c r="M204"/>
  <c r="G204" i="26" s="1"/>
  <c r="L204" i="24"/>
  <c r="F62" i="30"/>
  <c r="I62" s="1"/>
  <c r="K55" i="26"/>
  <c r="H55"/>
  <c r="L55" s="1"/>
  <c r="M54" s="1"/>
  <c r="F62" i="28"/>
  <c r="I62" s="1"/>
  <c r="M24" i="18"/>
  <c r="J24"/>
  <c r="L24"/>
  <c r="R78"/>
  <c r="P78"/>
  <c r="R191"/>
  <c r="P191"/>
  <c r="M199" i="24"/>
  <c r="G199" i="26" s="1"/>
  <c r="L199" i="24"/>
  <c r="M196"/>
  <c r="G196" i="26" s="1"/>
  <c r="L196" i="24"/>
  <c r="F112" i="28"/>
  <c r="I112" s="1"/>
  <c r="F112" i="30"/>
  <c r="I112" s="1"/>
  <c r="H105" i="26"/>
  <c r="L105" s="1"/>
  <c r="K105"/>
  <c r="M98" i="24"/>
  <c r="G98" i="26" s="1"/>
  <c r="L98" i="24"/>
  <c r="J187" i="18"/>
  <c r="L187"/>
  <c r="M187"/>
  <c r="N14" i="24"/>
  <c r="M33"/>
  <c r="G33" i="26" s="1"/>
  <c r="L33" i="24"/>
  <c r="N27" s="1"/>
  <c r="L142" i="18"/>
  <c r="M142"/>
  <c r="J142"/>
  <c r="R115"/>
  <c r="P115"/>
  <c r="F198" i="30"/>
  <c r="I198" s="1"/>
  <c r="H191" i="26"/>
  <c r="L191" s="1"/>
  <c r="K191"/>
  <c r="F198" i="28"/>
  <c r="I198" s="1"/>
  <c r="M73" i="24"/>
  <c r="G73" i="26" s="1"/>
  <c r="L73" i="24"/>
  <c r="F32" i="28"/>
  <c r="I32" s="1"/>
  <c r="F32" i="30"/>
  <c r="I32" s="1"/>
  <c r="H25" i="26"/>
  <c r="L25" s="1"/>
  <c r="K25"/>
  <c r="L156" i="18"/>
  <c r="J156"/>
  <c r="M156"/>
  <c r="M118" i="24"/>
  <c r="G118" i="26" s="1"/>
  <c r="L118" i="24"/>
  <c r="R30" i="18"/>
  <c r="P30"/>
  <c r="R140"/>
  <c r="P140"/>
  <c r="F178" i="30"/>
  <c r="I178" s="1"/>
  <c r="F178" i="28"/>
  <c r="I178" s="1"/>
  <c r="H171" i="26"/>
  <c r="L171" s="1"/>
  <c r="K171"/>
  <c r="M111" i="18"/>
  <c r="J111"/>
  <c r="S108" s="1"/>
  <c r="L111"/>
  <c r="M61" i="24"/>
  <c r="G61" i="26" s="1"/>
  <c r="L61" i="24"/>
  <c r="F38" i="30"/>
  <c r="I38" s="1"/>
  <c r="F38" i="28"/>
  <c r="I38" s="1"/>
  <c r="K31" i="26"/>
  <c r="H31"/>
  <c r="L31" s="1"/>
  <c r="M205" i="24"/>
  <c r="G205" i="26" s="1"/>
  <c r="L205" i="24"/>
  <c r="F132" i="28"/>
  <c r="I132" s="1"/>
  <c r="F132" i="30"/>
  <c r="I132" s="1"/>
  <c r="H125" i="26"/>
  <c r="L125" s="1"/>
  <c r="K125"/>
  <c r="F108" i="28"/>
  <c r="I108" s="1"/>
  <c r="F108" i="30"/>
  <c r="I108" s="1"/>
  <c r="H101" i="26"/>
  <c r="L101" s="1"/>
  <c r="K101"/>
  <c r="R188" i="18"/>
  <c r="P188"/>
  <c r="M147" i="24"/>
  <c r="G147" i="26" s="1"/>
  <c r="L147" i="24"/>
  <c r="F214" i="30"/>
  <c r="I214" s="1"/>
  <c r="H207" i="26"/>
  <c r="L207" s="1"/>
  <c r="K207"/>
  <c r="F214" i="28"/>
  <c r="I214" s="1"/>
  <c r="J141" i="18"/>
  <c r="M141"/>
  <c r="L141"/>
  <c r="J33"/>
  <c r="L33"/>
  <c r="M33"/>
  <c r="P127"/>
  <c r="R127"/>
  <c r="M188" i="24"/>
  <c r="G188" i="26" s="1"/>
  <c r="L188" i="24"/>
  <c r="F75" i="28"/>
  <c r="I75" s="1"/>
  <c r="F75" i="30"/>
  <c r="I75" s="1"/>
  <c r="K68" i="26"/>
  <c r="H68"/>
  <c r="L68" s="1"/>
  <c r="R81" i="18"/>
  <c r="P81"/>
  <c r="F187" i="28"/>
  <c r="I187" s="1"/>
  <c r="F187" i="30"/>
  <c r="I187" s="1"/>
  <c r="H180" i="26"/>
  <c r="L180" s="1"/>
  <c r="K180"/>
  <c r="M137" i="18"/>
  <c r="J137"/>
  <c r="L137"/>
  <c r="M167" i="24"/>
  <c r="G167" i="26" s="1"/>
  <c r="L167" i="24"/>
  <c r="N160" s="1"/>
  <c r="F53" i="28"/>
  <c r="I53" s="1"/>
  <c r="F53" i="30"/>
  <c r="I53" s="1"/>
  <c r="H46" i="26"/>
  <c r="L46" s="1"/>
  <c r="K46"/>
  <c r="M155" i="24"/>
  <c r="G155" i="26" s="1"/>
  <c r="L155" i="24"/>
  <c r="F189" i="28"/>
  <c r="I189" s="1"/>
  <c r="F189" i="30"/>
  <c r="I189" s="1"/>
  <c r="H182" i="26"/>
  <c r="L182" s="1"/>
  <c r="K182"/>
  <c r="F92" i="28"/>
  <c r="I92" s="1"/>
  <c r="F92" i="30"/>
  <c r="I92" s="1"/>
  <c r="H85" i="26"/>
  <c r="L85" s="1"/>
  <c r="K85"/>
  <c r="M141" i="24"/>
  <c r="G141" i="26" s="1"/>
  <c r="L141" i="24"/>
  <c r="M166" i="18"/>
  <c r="L166"/>
  <c r="J166"/>
  <c r="M93"/>
  <c r="J93"/>
  <c r="L93"/>
  <c r="R60"/>
  <c r="P60"/>
  <c r="L115" i="24"/>
  <c r="M115"/>
  <c r="G115" i="26" s="1"/>
  <c r="M126" i="24"/>
  <c r="G126" i="26" s="1"/>
  <c r="L126" i="24"/>
  <c r="F93" i="28"/>
  <c r="I93" s="1"/>
  <c r="F93" i="30"/>
  <c r="I93" s="1"/>
  <c r="H86" i="26"/>
  <c r="L86" s="1"/>
  <c r="K86"/>
  <c r="L72" i="18"/>
  <c r="M72"/>
  <c r="J72"/>
  <c r="S62" s="1"/>
  <c r="N17" i="21"/>
  <c r="P17"/>
  <c r="J17"/>
  <c r="H17"/>
  <c r="F17"/>
  <c r="L17"/>
  <c r="M143" i="24"/>
  <c r="G143" i="26" s="1"/>
  <c r="L143" i="24"/>
  <c r="L186" i="18"/>
  <c r="M186"/>
  <c r="J186"/>
  <c r="M142" i="24"/>
  <c r="G142" i="26" s="1"/>
  <c r="L142" i="24"/>
  <c r="M59" i="18"/>
  <c r="L59"/>
  <c r="J59"/>
  <c r="F134" i="30"/>
  <c r="I134" s="1"/>
  <c r="K127" i="26"/>
  <c r="H127"/>
  <c r="L127" s="1"/>
  <c r="F134" i="28"/>
  <c r="I134" s="1"/>
  <c r="M154" i="24"/>
  <c r="G154" i="26" s="1"/>
  <c r="L154" i="24"/>
  <c r="F113" i="28"/>
  <c r="I113" s="1"/>
  <c r="F113" i="30"/>
  <c r="I113" s="1"/>
  <c r="K106" i="26"/>
  <c r="H106"/>
  <c r="L106" s="1"/>
  <c r="F99" i="28"/>
  <c r="I99" s="1"/>
  <c r="F99" i="30"/>
  <c r="I99" s="1"/>
  <c r="H92" i="26"/>
  <c r="L92" s="1"/>
  <c r="K92"/>
  <c r="F100" i="28"/>
  <c r="I100" s="1"/>
  <c r="F100" i="30"/>
  <c r="I100" s="1"/>
  <c r="H93" i="26"/>
  <c r="L93" s="1"/>
  <c r="K93"/>
  <c r="J197" i="18"/>
  <c r="L197"/>
  <c r="M197"/>
  <c r="F44" i="28"/>
  <c r="I44" s="1"/>
  <c r="F44" i="30"/>
  <c r="I44" s="1"/>
  <c r="H37" i="26"/>
  <c r="L37" s="1"/>
  <c r="K37"/>
  <c r="F45" i="28"/>
  <c r="I45" s="1"/>
  <c r="F45" i="30"/>
  <c r="I45" s="1"/>
  <c r="H38" i="26"/>
  <c r="L38" s="1"/>
  <c r="K38"/>
  <c r="M133" i="18"/>
  <c r="J133"/>
  <c r="L133"/>
  <c r="M131"/>
  <c r="J131"/>
  <c r="L131"/>
  <c r="M153"/>
  <c r="J153"/>
  <c r="L153"/>
  <c r="F58" i="30"/>
  <c r="I58" s="1"/>
  <c r="K51" i="26"/>
  <c r="F58" i="28"/>
  <c r="I58" s="1"/>
  <c r="H51" i="26"/>
  <c r="L51" s="1"/>
  <c r="R146" i="18"/>
  <c r="P146"/>
  <c r="L138"/>
  <c r="M138"/>
  <c r="J138"/>
  <c r="L151" i="24"/>
  <c r="M151"/>
  <c r="G151" i="26" s="1"/>
  <c r="M24" i="24"/>
  <c r="G24" i="26" s="1"/>
  <c r="L24" i="24"/>
  <c r="R128" i="18"/>
  <c r="P128"/>
  <c r="M148" i="24"/>
  <c r="G148" i="26" s="1"/>
  <c r="L148" i="24"/>
  <c r="N63"/>
  <c r="S27" i="18"/>
  <c r="S14"/>
  <c r="N89" i="24"/>
  <c r="S87" i="18"/>
  <c r="P195" i="22"/>
  <c r="K47" i="14"/>
  <c r="K211" s="1"/>
  <c r="K6" s="1"/>
  <c r="K9" s="1"/>
  <c r="H47"/>
  <c r="F206" i="30" l="1"/>
  <c r="I206" s="1"/>
  <c r="F206" i="28"/>
  <c r="I206" s="1"/>
  <c r="K199" i="26"/>
  <c r="H199"/>
  <c r="L199" s="1"/>
  <c r="F141" i="28"/>
  <c r="I141" s="1"/>
  <c r="F141" i="30"/>
  <c r="I141" s="1"/>
  <c r="H134" i="26"/>
  <c r="L134" s="1"/>
  <c r="K134"/>
  <c r="F156" i="28"/>
  <c r="I156" s="1"/>
  <c r="F156" i="30"/>
  <c r="I156" s="1"/>
  <c r="H149" i="26"/>
  <c r="L149" s="1"/>
  <c r="K149"/>
  <c r="F155" i="28"/>
  <c r="I155" s="1"/>
  <c r="F155" i="30"/>
  <c r="I155" s="1"/>
  <c r="H148" i="26"/>
  <c r="L148" s="1"/>
  <c r="K148"/>
  <c r="F162" i="30"/>
  <c r="I162" s="1"/>
  <c r="F162" i="28"/>
  <c r="I162" s="1"/>
  <c r="H155" i="26"/>
  <c r="L155" s="1"/>
  <c r="K155"/>
  <c r="F120" i="28"/>
  <c r="I120" s="1"/>
  <c r="F120" i="30"/>
  <c r="I120" s="1"/>
  <c r="H113" i="26"/>
  <c r="L113" s="1"/>
  <c r="K113"/>
  <c r="F36" i="28"/>
  <c r="I36" s="1"/>
  <c r="F36" i="30"/>
  <c r="I36" s="1"/>
  <c r="H29" i="26"/>
  <c r="L29" s="1"/>
  <c r="K29"/>
  <c r="F199" i="28"/>
  <c r="I199" s="1"/>
  <c r="F199" i="30"/>
  <c r="I199" s="1"/>
  <c r="H192" i="26"/>
  <c r="L192" s="1"/>
  <c r="K192"/>
  <c r="F196" i="28"/>
  <c r="I196" s="1"/>
  <c r="F196" i="30"/>
  <c r="I196" s="1"/>
  <c r="K189" i="26"/>
  <c r="H189"/>
  <c r="L189" s="1"/>
  <c r="F91" i="28"/>
  <c r="I91" s="1"/>
  <c r="J70" s="1"/>
  <c r="D36" i="29" s="1"/>
  <c r="F91" i="30"/>
  <c r="I91" s="1"/>
  <c r="H84" i="26"/>
  <c r="L84" s="1"/>
  <c r="K84"/>
  <c r="F164" i="28"/>
  <c r="I164" s="1"/>
  <c r="F164" i="30"/>
  <c r="I164" s="1"/>
  <c r="H157" i="26"/>
  <c r="L157" s="1"/>
  <c r="K157"/>
  <c r="F101" i="28"/>
  <c r="I101" s="1"/>
  <c r="F101" i="30"/>
  <c r="I101" s="1"/>
  <c r="K94" i="26"/>
  <c r="H94"/>
  <c r="L94" s="1"/>
  <c r="F124" i="28"/>
  <c r="I124" s="1"/>
  <c r="F124" i="30"/>
  <c r="I124" s="1"/>
  <c r="H117" i="26"/>
  <c r="L117" s="1"/>
  <c r="K117"/>
  <c r="F194" i="30"/>
  <c r="I194" s="1"/>
  <c r="F194" i="28"/>
  <c r="I194" s="1"/>
  <c r="K187" i="26"/>
  <c r="H187"/>
  <c r="L187" s="1"/>
  <c r="F147" i="28"/>
  <c r="I147" s="1"/>
  <c r="F147" i="30"/>
  <c r="I147" s="1"/>
  <c r="H140" i="26"/>
  <c r="L140" s="1"/>
  <c r="K140"/>
  <c r="F151" i="28"/>
  <c r="I151" s="1"/>
  <c r="F151" i="30"/>
  <c r="I151" s="1"/>
  <c r="H144" i="26"/>
  <c r="L144" s="1"/>
  <c r="K144"/>
  <c r="F146" i="30"/>
  <c r="I146" s="1"/>
  <c r="F146" i="28"/>
  <c r="I146" s="1"/>
  <c r="H139" i="26"/>
  <c r="L139" s="1"/>
  <c r="K139"/>
  <c r="J96" i="28"/>
  <c r="D37" i="29" s="1"/>
  <c r="S21" i="18"/>
  <c r="D9" i="21" s="1"/>
  <c r="J70" i="30"/>
  <c r="D14" i="32" s="1"/>
  <c r="F158" i="30"/>
  <c r="I158" s="1"/>
  <c r="K151" i="26"/>
  <c r="H151"/>
  <c r="L151" s="1"/>
  <c r="F158" i="28"/>
  <c r="I158" s="1"/>
  <c r="F161"/>
  <c r="I161" s="1"/>
  <c r="F161" i="30"/>
  <c r="I161" s="1"/>
  <c r="H154" i="26"/>
  <c r="L154" s="1"/>
  <c r="K154"/>
  <c r="F68" i="28"/>
  <c r="I68" s="1"/>
  <c r="F68" i="30"/>
  <c r="I68" s="1"/>
  <c r="H61" i="26"/>
  <c r="L61" s="1"/>
  <c r="K61"/>
  <c r="F200" i="28"/>
  <c r="I200" s="1"/>
  <c r="F200" i="30"/>
  <c r="I200" s="1"/>
  <c r="K193" i="26"/>
  <c r="H193"/>
  <c r="L193" s="1"/>
  <c r="F31" i="28"/>
  <c r="I31" s="1"/>
  <c r="F31" i="30"/>
  <c r="I31" s="1"/>
  <c r="K24" i="26"/>
  <c r="H24"/>
  <c r="L24" s="1"/>
  <c r="F150" i="30"/>
  <c r="I150" s="1"/>
  <c r="H143" i="26"/>
  <c r="L143" s="1"/>
  <c r="K143"/>
  <c r="F150" i="28"/>
  <c r="I150" s="1"/>
  <c r="F122" i="30"/>
  <c r="I122" s="1"/>
  <c r="F122" i="28"/>
  <c r="I122" s="1"/>
  <c r="H115" i="26"/>
  <c r="L115" s="1"/>
  <c r="K115"/>
  <c r="F154" i="30"/>
  <c r="I154" s="1"/>
  <c r="F154" i="28"/>
  <c r="I154" s="1"/>
  <c r="H147" i="26"/>
  <c r="L147" s="1"/>
  <c r="K147"/>
  <c r="F212" i="28"/>
  <c r="I212" s="1"/>
  <c r="F212" i="30"/>
  <c r="I212" s="1"/>
  <c r="K205" i="26"/>
  <c r="H205"/>
  <c r="L205" s="1"/>
  <c r="F80" i="28"/>
  <c r="I80" s="1"/>
  <c r="F80" i="30"/>
  <c r="I80" s="1"/>
  <c r="K73" i="26"/>
  <c r="H73"/>
  <c r="L73" s="1"/>
  <c r="M63" s="1"/>
  <c r="J14" i="29" s="1"/>
  <c r="J20" s="1"/>
  <c r="I20" s="1"/>
  <c r="F203" i="28"/>
  <c r="I203" s="1"/>
  <c r="F203" i="30"/>
  <c r="I203" s="1"/>
  <c r="K196" i="26"/>
  <c r="H196"/>
  <c r="L196" s="1"/>
  <c r="M195" s="1"/>
  <c r="F37" i="28"/>
  <c r="I37" s="1"/>
  <c r="J34" s="1"/>
  <c r="F37" i="30"/>
  <c r="I37" s="1"/>
  <c r="J34" s="1"/>
  <c r="K30" i="26"/>
  <c r="H30"/>
  <c r="L30" s="1"/>
  <c r="M27" s="1"/>
  <c r="N27" s="1"/>
  <c r="O27" s="1"/>
  <c r="E10" i="29" s="1"/>
  <c r="F139" i="28"/>
  <c r="I139" s="1"/>
  <c r="F139" i="30"/>
  <c r="I139" s="1"/>
  <c r="K132" i="26"/>
  <c r="H132"/>
  <c r="L132" s="1"/>
  <c r="F140" i="28"/>
  <c r="I140" s="1"/>
  <c r="F140" i="30"/>
  <c r="I140" s="1"/>
  <c r="K133" i="26"/>
  <c r="H133"/>
  <c r="L133" s="1"/>
  <c r="F119" i="28"/>
  <c r="I119" s="1"/>
  <c r="J115" s="1"/>
  <c r="D38" i="29" s="1"/>
  <c r="F119" i="30"/>
  <c r="I119" s="1"/>
  <c r="K112" i="26"/>
  <c r="H112"/>
  <c r="L112" s="1"/>
  <c r="M108" s="1"/>
  <c r="M21"/>
  <c r="J115" i="30"/>
  <c r="D16" i="32" s="1"/>
  <c r="F195" i="28"/>
  <c r="I195" s="1"/>
  <c r="F195" i="30"/>
  <c r="I195" s="1"/>
  <c r="K188" i="26"/>
  <c r="H188"/>
  <c r="L188" s="1"/>
  <c r="F105" i="28"/>
  <c r="I105" s="1"/>
  <c r="F105" i="30"/>
  <c r="I105" s="1"/>
  <c r="H98" i="26"/>
  <c r="L98" s="1"/>
  <c r="K98"/>
  <c r="F123" i="28"/>
  <c r="I123" s="1"/>
  <c r="F123" i="30"/>
  <c r="I123" s="1"/>
  <c r="K116" i="26"/>
  <c r="H116"/>
  <c r="L116" s="1"/>
  <c r="J12" i="21"/>
  <c r="F12"/>
  <c r="H12"/>
  <c r="L12"/>
  <c r="N12"/>
  <c r="P12"/>
  <c r="F185" i="28"/>
  <c r="I185" s="1"/>
  <c r="F185" i="30"/>
  <c r="I185" s="1"/>
  <c r="K178" i="26"/>
  <c r="H178"/>
  <c r="L178" s="1"/>
  <c r="M47" i="14"/>
  <c r="H47" i="16"/>
  <c r="F149" i="28"/>
  <c r="I149" s="1"/>
  <c r="F149" i="30"/>
  <c r="I149" s="1"/>
  <c r="H142" i="26"/>
  <c r="L142" s="1"/>
  <c r="K142"/>
  <c r="F133" i="28"/>
  <c r="I133" s="1"/>
  <c r="F133" i="30"/>
  <c r="I133" s="1"/>
  <c r="K126" i="26"/>
  <c r="H126"/>
  <c r="L126" s="1"/>
  <c r="F148" i="28"/>
  <c r="I148" s="1"/>
  <c r="F148" i="30"/>
  <c r="I148" s="1"/>
  <c r="H141" i="26"/>
  <c r="L141" s="1"/>
  <c r="K141"/>
  <c r="F174" i="30"/>
  <c r="I174" s="1"/>
  <c r="K167" i="26"/>
  <c r="H167"/>
  <c r="L167" s="1"/>
  <c r="M159" s="1"/>
  <c r="H17" i="29" s="1"/>
  <c r="F174" i="28"/>
  <c r="I174" s="1"/>
  <c r="F125"/>
  <c r="I125" s="1"/>
  <c r="F125" i="30"/>
  <c r="I125" s="1"/>
  <c r="H118" i="26"/>
  <c r="L118" s="1"/>
  <c r="K118"/>
  <c r="F40" i="28"/>
  <c r="I40" s="1"/>
  <c r="F40" i="30"/>
  <c r="I40" s="1"/>
  <c r="K33" i="26"/>
  <c r="H33"/>
  <c r="L33" s="1"/>
  <c r="F211" i="28"/>
  <c r="I211" s="1"/>
  <c r="J208" s="1"/>
  <c r="D41" i="29" s="1"/>
  <c r="F211" i="30"/>
  <c r="I211" s="1"/>
  <c r="J208" s="1"/>
  <c r="D19" i="32" s="1"/>
  <c r="K204" i="26"/>
  <c r="H204"/>
  <c r="L204" s="1"/>
  <c r="F145" i="28"/>
  <c r="I145" s="1"/>
  <c r="F145" i="30"/>
  <c r="I145" s="1"/>
  <c r="H138" i="26"/>
  <c r="L138" s="1"/>
  <c r="K138"/>
  <c r="F136" i="28"/>
  <c r="I136" s="1"/>
  <c r="F136" i="30"/>
  <c r="I136" s="1"/>
  <c r="H129" i="26"/>
  <c r="L129" s="1"/>
  <c r="K129"/>
  <c r="F163" i="28"/>
  <c r="I163" s="1"/>
  <c r="F163" i="30"/>
  <c r="I163" s="1"/>
  <c r="H156" i="26"/>
  <c r="L156" s="1"/>
  <c r="K156"/>
  <c r="M14"/>
  <c r="F67" i="28"/>
  <c r="I67" s="1"/>
  <c r="F67" i="30"/>
  <c r="I67" s="1"/>
  <c r="K60" i="26"/>
  <c r="H60"/>
  <c r="L60" s="1"/>
  <c r="F135" i="28"/>
  <c r="I135" s="1"/>
  <c r="F135" i="30"/>
  <c r="I135" s="1"/>
  <c r="H128" i="26"/>
  <c r="L128" s="1"/>
  <c r="K128"/>
  <c r="F205" i="28"/>
  <c r="I205" s="1"/>
  <c r="F205" i="30"/>
  <c r="I205" s="1"/>
  <c r="H198" i="26"/>
  <c r="L198" s="1"/>
  <c r="K198"/>
  <c r="F157" i="28"/>
  <c r="I157" s="1"/>
  <c r="F157" i="30"/>
  <c r="I157" s="1"/>
  <c r="H150" i="26"/>
  <c r="L150" s="1"/>
  <c r="K150"/>
  <c r="F46" i="30"/>
  <c r="I46" s="1"/>
  <c r="K39" i="26"/>
  <c r="H39"/>
  <c r="L39" s="1"/>
  <c r="F46" i="28"/>
  <c r="I46" s="1"/>
  <c r="J96" i="30"/>
  <c r="D15" i="32" s="1"/>
  <c r="S157" i="18"/>
  <c r="M89" i="26"/>
  <c r="N64"/>
  <c r="L47" i="14"/>
  <c r="L211" s="1"/>
  <c r="F36" i="29" l="1"/>
  <c r="P36"/>
  <c r="L36"/>
  <c r="H36"/>
  <c r="R36"/>
  <c r="N36"/>
  <c r="J36"/>
  <c r="E54"/>
  <c r="F10"/>
  <c r="S10"/>
  <c r="T10" s="1"/>
  <c r="H38"/>
  <c r="R38"/>
  <c r="L38"/>
  <c r="J38"/>
  <c r="P38"/>
  <c r="F38"/>
  <c r="N38"/>
  <c r="P37"/>
  <c r="N37"/>
  <c r="L37"/>
  <c r="R37"/>
  <c r="H37"/>
  <c r="F37"/>
  <c r="J37"/>
  <c r="O65" i="26"/>
  <c r="P65" s="1"/>
  <c r="E14" i="29" s="1"/>
  <c r="N63" i="26"/>
  <c r="O63" s="1"/>
  <c r="F19" i="32"/>
  <c r="J19"/>
  <c r="H19"/>
  <c r="N19"/>
  <c r="R19"/>
  <c r="P19"/>
  <c r="L19"/>
  <c r="N160" i="26"/>
  <c r="N159" s="1"/>
  <c r="O159" s="1"/>
  <c r="F17" i="29" s="1"/>
  <c r="R15" i="32"/>
  <c r="F15"/>
  <c r="H15"/>
  <c r="J15"/>
  <c r="L15"/>
  <c r="P15"/>
  <c r="N15"/>
  <c r="F47" i="23"/>
  <c r="M47" s="1"/>
  <c r="O47" s="1"/>
  <c r="O208" s="1"/>
  <c r="F47" i="19"/>
  <c r="M47" s="1"/>
  <c r="O47" s="1"/>
  <c r="O208" s="1"/>
  <c r="F47" i="18"/>
  <c r="O47" i="14"/>
  <c r="O208" s="1"/>
  <c r="P208" s="1"/>
  <c r="M47" i="16"/>
  <c r="O47" s="1"/>
  <c r="H47" i="22"/>
  <c r="L47" i="16"/>
  <c r="L211" s="1"/>
  <c r="D32" i="29"/>
  <c r="J215" i="28"/>
  <c r="M201" i="26"/>
  <c r="J166" i="28"/>
  <c r="D39" i="29" s="1"/>
  <c r="J202" i="28"/>
  <c r="D40" i="29" s="1"/>
  <c r="J16" i="32"/>
  <c r="P16"/>
  <c r="L16"/>
  <c r="H16"/>
  <c r="F16"/>
  <c r="N16"/>
  <c r="R16"/>
  <c r="F14"/>
  <c r="P14"/>
  <c r="H14"/>
  <c r="L14"/>
  <c r="N14"/>
  <c r="R14"/>
  <c r="J14"/>
  <c r="P41" i="29"/>
  <c r="J41"/>
  <c r="N41"/>
  <c r="L41"/>
  <c r="H41"/>
  <c r="R41"/>
  <c r="F41"/>
  <c r="D10" i="32"/>
  <c r="J215" i="30"/>
  <c r="J9" i="21"/>
  <c r="F9"/>
  <c r="L9"/>
  <c r="H9"/>
  <c r="P9"/>
  <c r="N9"/>
  <c r="J166" i="30"/>
  <c r="D17" i="32" s="1"/>
  <c r="J202" i="30"/>
  <c r="D18" i="32" s="1"/>
  <c r="K7" i="14"/>
  <c r="K8" s="1"/>
  <c r="O211"/>
  <c r="R10" i="32" l="1"/>
  <c r="J10"/>
  <c r="L10"/>
  <c r="N10"/>
  <c r="F10"/>
  <c r="F20" s="1"/>
  <c r="H10"/>
  <c r="P10"/>
  <c r="D20"/>
  <c r="C10"/>
  <c r="E58" i="29"/>
  <c r="S14"/>
  <c r="T14" s="1"/>
  <c r="O211" i="19"/>
  <c r="K5"/>
  <c r="Q208"/>
  <c r="F20" i="29"/>
  <c r="F14"/>
  <c r="P35" i="16"/>
  <c r="O208"/>
  <c r="N17" i="32"/>
  <c r="P17"/>
  <c r="L17"/>
  <c r="R17"/>
  <c r="H17"/>
  <c r="J17"/>
  <c r="F17"/>
  <c r="C17"/>
  <c r="F39" i="29"/>
  <c r="H39"/>
  <c r="R39"/>
  <c r="J39"/>
  <c r="P39"/>
  <c r="N39"/>
  <c r="L39"/>
  <c r="O211" i="16"/>
  <c r="O215" s="1"/>
  <c r="K7"/>
  <c r="G47" i="18"/>
  <c r="N47"/>
  <c r="Q208" i="23"/>
  <c r="O211"/>
  <c r="L47" i="22"/>
  <c r="L211" s="1"/>
  <c r="K7" s="1"/>
  <c r="H47" i="24"/>
  <c r="M47" i="22"/>
  <c r="O47" s="1"/>
  <c r="J18" i="32"/>
  <c r="L18"/>
  <c r="P18"/>
  <c r="F18"/>
  <c r="N18"/>
  <c r="R18"/>
  <c r="H18"/>
  <c r="C18"/>
  <c r="L40" i="29"/>
  <c r="J40"/>
  <c r="J42" s="1"/>
  <c r="I42" s="1"/>
  <c r="F40"/>
  <c r="R40"/>
  <c r="H40"/>
  <c r="P40"/>
  <c r="N40"/>
  <c r="P32"/>
  <c r="P42" s="1"/>
  <c r="O42" s="1"/>
  <c r="N32"/>
  <c r="N42" s="1"/>
  <c r="M42" s="1"/>
  <c r="F32"/>
  <c r="J32"/>
  <c r="L32"/>
  <c r="L42" s="1"/>
  <c r="K42" s="1"/>
  <c r="R32"/>
  <c r="H32"/>
  <c r="D42"/>
  <c r="R42"/>
  <c r="Q42" s="1"/>
  <c r="K10" i="14"/>
  <c r="J20" i="32"/>
  <c r="I20" s="1"/>
  <c r="H42" i="29"/>
  <c r="G42" s="1"/>
  <c r="F21" i="32" l="1"/>
  <c r="E20"/>
  <c r="E21" s="1"/>
  <c r="K8" i="22"/>
  <c r="K10"/>
  <c r="N7"/>
  <c r="K10" i="19"/>
  <c r="K8"/>
  <c r="K9"/>
  <c r="M47" i="24"/>
  <c r="G47" i="26" s="1"/>
  <c r="L47" i="24"/>
  <c r="N7" i="16"/>
  <c r="K10"/>
  <c r="K8"/>
  <c r="R20" i="32"/>
  <c r="Q20" s="1"/>
  <c r="F42" i="29"/>
  <c r="H20" i="32"/>
  <c r="C34" i="29"/>
  <c r="C31"/>
  <c r="C33"/>
  <c r="C30"/>
  <c r="C35"/>
  <c r="C36"/>
  <c r="C37"/>
  <c r="C41"/>
  <c r="C38"/>
  <c r="P35" i="22"/>
  <c r="O208"/>
  <c r="O211" s="1"/>
  <c r="O215" s="1"/>
  <c r="M47" i="18"/>
  <c r="M210" s="1"/>
  <c r="J47"/>
  <c r="L47"/>
  <c r="L210" s="1"/>
  <c r="E21" i="29"/>
  <c r="F21"/>
  <c r="H20" s="1"/>
  <c r="P20" i="32"/>
  <c r="O20" s="1"/>
  <c r="L20"/>
  <c r="K20" s="1"/>
  <c r="R47" i="18"/>
  <c r="R207" s="1"/>
  <c r="R210" s="1"/>
  <c r="R214" s="1"/>
  <c r="P47"/>
  <c r="P207" s="1"/>
  <c r="C9" i="32"/>
  <c r="C13"/>
  <c r="C12"/>
  <c r="C8"/>
  <c r="C20" s="1"/>
  <c r="C11"/>
  <c r="C15"/>
  <c r="C16"/>
  <c r="C14"/>
  <c r="C19"/>
  <c r="C40" i="29"/>
  <c r="C32"/>
  <c r="C39"/>
  <c r="N20" i="32"/>
  <c r="M20" s="1"/>
  <c r="J210" i="18" l="1"/>
  <c r="L7" s="1"/>
  <c r="S35"/>
  <c r="L6"/>
  <c r="K5" i="23"/>
  <c r="N35" i="24"/>
  <c r="L211"/>
  <c r="K7" s="1"/>
  <c r="E65" i="29"/>
  <c r="E20"/>
  <c r="E64" s="1"/>
  <c r="G21"/>
  <c r="I21" s="1"/>
  <c r="K21" s="1"/>
  <c r="M21" s="1"/>
  <c r="O21" s="1"/>
  <c r="Q21" s="1"/>
  <c r="F43"/>
  <c r="H43" s="1"/>
  <c r="J43" s="1"/>
  <c r="L43" s="1"/>
  <c r="N43" s="1"/>
  <c r="P43" s="1"/>
  <c r="R43" s="1"/>
  <c r="E42"/>
  <c r="E43" s="1"/>
  <c r="G43" s="1"/>
  <c r="I43" s="1"/>
  <c r="K43" s="1"/>
  <c r="M43" s="1"/>
  <c r="O43" s="1"/>
  <c r="Q43" s="1"/>
  <c r="F54" i="30"/>
  <c r="I54" s="1"/>
  <c r="I215" s="1"/>
  <c r="F54" i="28"/>
  <c r="I54" s="1"/>
  <c r="I215" s="1"/>
  <c r="M214" i="26" s="1"/>
  <c r="M216" s="1"/>
  <c r="K47"/>
  <c r="K211" s="1"/>
  <c r="K6" s="1"/>
  <c r="K9" s="1"/>
  <c r="H47"/>
  <c r="L47" s="1"/>
  <c r="H21" i="29"/>
  <c r="J21" s="1"/>
  <c r="L21" s="1"/>
  <c r="N21" s="1"/>
  <c r="P21" s="1"/>
  <c r="R21" s="1"/>
  <c r="G20"/>
  <c r="G20" i="32"/>
  <c r="G21" s="1"/>
  <c r="I21" s="1"/>
  <c r="K21" s="1"/>
  <c r="M21" s="1"/>
  <c r="O21" s="1"/>
  <c r="Q21" s="1"/>
  <c r="H21"/>
  <c r="J21" s="1"/>
  <c r="L21" s="1"/>
  <c r="N21" s="1"/>
  <c r="P21" s="1"/>
  <c r="R21" s="1"/>
  <c r="P213" i="18"/>
  <c r="C42" i="29"/>
  <c r="N217" i="26" l="1"/>
  <c r="N216"/>
  <c r="D11" i="21"/>
  <c r="S207" i="18"/>
  <c r="L211" i="26"/>
  <c r="K7" s="1"/>
  <c r="M35"/>
  <c r="M211" s="1"/>
  <c r="P7" i="18"/>
  <c r="O6"/>
  <c r="L8"/>
  <c r="K10" i="24"/>
  <c r="K8"/>
  <c r="K9" i="23"/>
  <c r="K8"/>
  <c r="K10"/>
  <c r="K10" i="26" l="1"/>
  <c r="K8"/>
  <c r="N8" s="1"/>
  <c r="O5"/>
  <c r="H11" i="21"/>
  <c r="H23" s="1"/>
  <c r="J11"/>
  <c r="J23" s="1"/>
  <c r="F11"/>
  <c r="F23" s="1"/>
  <c r="P11"/>
  <c r="P23" s="1"/>
  <c r="N11"/>
  <c r="N23" s="1"/>
  <c r="L11"/>
  <c r="L23" s="1"/>
  <c r="K23" s="1"/>
  <c r="C11"/>
  <c r="D23"/>
  <c r="M213" i="26"/>
  <c r="I23" i="21" l="1"/>
  <c r="E23"/>
  <c r="E24" s="1"/>
  <c r="F24"/>
  <c r="H24" s="1"/>
  <c r="J24" s="1"/>
  <c r="L24" s="1"/>
  <c r="N24" s="1"/>
  <c r="P24" s="1"/>
  <c r="C17"/>
  <c r="C13"/>
  <c r="C20"/>
  <c r="C21"/>
  <c r="C22"/>
  <c r="C8"/>
  <c r="C24" s="1"/>
  <c r="C10"/>
  <c r="C14"/>
  <c r="C16"/>
  <c r="C15"/>
  <c r="C18"/>
  <c r="C19"/>
  <c r="C12"/>
  <c r="C9"/>
  <c r="O23"/>
  <c r="M23"/>
  <c r="G23"/>
  <c r="G24" l="1"/>
  <c r="I24" s="1"/>
  <c r="K24" s="1"/>
  <c r="M24" s="1"/>
  <c r="O24" s="1"/>
</calcChain>
</file>

<file path=xl/sharedStrings.xml><?xml version="1.0" encoding="utf-8"?>
<sst xmlns="http://schemas.openxmlformats.org/spreadsheetml/2006/main" count="12784" uniqueCount="684">
  <si>
    <t>Nº</t>
  </si>
  <si>
    <t>ITEM</t>
  </si>
  <si>
    <t>DISCRIMINAÇÃO</t>
  </si>
  <si>
    <t>UNID</t>
  </si>
  <si>
    <t>MOBILIZAÇÃO - CANTEIRO DE OBRAS - DEMOLIÇÕES</t>
  </si>
  <si>
    <t>sinapi</t>
  </si>
  <si>
    <t>74209/001</t>
  </si>
  <si>
    <t>73992/001</t>
  </si>
  <si>
    <t>73960/001</t>
  </si>
  <si>
    <t>73784/001</t>
  </si>
  <si>
    <t>LIGAÇÃO DE ESGOTO</t>
  </si>
  <si>
    <t>UN</t>
  </si>
  <si>
    <t>1,00</t>
  </si>
  <si>
    <t>LIGAÇÃO PROVISÓRIA DE ÁGUA PARA OBRA</t>
  </si>
  <si>
    <t>MOVIMENTO DE TERRA</t>
  </si>
  <si>
    <t>73965/010</t>
  </si>
  <si>
    <t>ESCAVACAO MANUAL DE VALAS OU FUNDAÇÕES</t>
  </si>
  <si>
    <t>M3</t>
  </si>
  <si>
    <t>82,66</t>
  </si>
  <si>
    <t>REATERRO DE VALA/CAVA COM MATERIAL REAPROVEITADO - FUNDAÇÃO</t>
  </si>
  <si>
    <t>52,42</t>
  </si>
  <si>
    <t>CARGA E DESCARGA MECANIZADAS EM CAMINHAO BASCULANTE</t>
  </si>
  <si>
    <t>46,53</t>
  </si>
  <si>
    <t>TRANSPORTE DE ENTULHO COM CAMINHAO BASCULANTE 6 M3, RODOVIA PAVIMENTADA</t>
  </si>
  <si>
    <t>COBERTURA</t>
  </si>
  <si>
    <t>73931/003</t>
  </si>
  <si>
    <t>ESTRUTURA EM MADEIRA APARELHADA, PARA TELHA CERAMICA, APOIADA EM PAREDE</t>
  </si>
  <si>
    <t>73938/003</t>
  </si>
  <si>
    <t>COBERTURA EM TELHA CERAMICA TIPO FRANCESA, EXCLUINDO MADEIRAMENTO</t>
  </si>
  <si>
    <t>M2</t>
  </si>
  <si>
    <t>389,98</t>
  </si>
  <si>
    <t>comp</t>
  </si>
  <si>
    <t>COBERTURA EM POLICARBONATO, INCL. ESTRUTURA METÁLICA</t>
  </si>
  <si>
    <t>45,73</t>
  </si>
  <si>
    <t>CALHA EM CHAPA DE ACO GALVANIZADO</t>
  </si>
  <si>
    <t>M</t>
  </si>
  <si>
    <t>77,73</t>
  </si>
  <si>
    <t>RUFOS, CONTRA-RUFOS, AGUA-FURTADA EM CHAPA DE ACO GALVANIZADO</t>
  </si>
  <si>
    <t>369,91</t>
  </si>
  <si>
    <t>FUNDAÇÃO E ESTRUTURA</t>
  </si>
  <si>
    <t>FUNDAÇÃO</t>
  </si>
  <si>
    <t>74156/003</t>
  </si>
  <si>
    <t>74254/002</t>
  </si>
  <si>
    <t>74164/004</t>
  </si>
  <si>
    <t>LASTRO DE BRITA</t>
  </si>
  <si>
    <t>1,92</t>
  </si>
  <si>
    <t>74007/001</t>
  </si>
  <si>
    <t>FORMA DE MADEIRA COMUM PARA FUNDACOES</t>
  </si>
  <si>
    <t>73942/002</t>
  </si>
  <si>
    <t>74138/003</t>
  </si>
  <si>
    <t>ESTRUTURA</t>
  </si>
  <si>
    <t>74200/001</t>
  </si>
  <si>
    <t>ALVENARIA - VEDAÇÃO</t>
  </si>
  <si>
    <t>73982/001</t>
  </si>
  <si>
    <t>MUROS</t>
  </si>
  <si>
    <t>IMPERMEABILIZAÇÃO</t>
  </si>
  <si>
    <t>74106/001</t>
  </si>
  <si>
    <t>IMPERMEABILIZAÇÃO COM PINTURA BETUMINOSA (BALDRAMES)</t>
  </si>
  <si>
    <t>IMPERMEABILIZACAO COM MANTA ASFALTICA 3MM - Lajes</t>
  </si>
  <si>
    <t>REVESTIMENTOS - PISOS, PAREDES E TETOS</t>
  </si>
  <si>
    <t>PISO</t>
  </si>
  <si>
    <t>73919/004</t>
  </si>
  <si>
    <t>73920/001</t>
  </si>
  <si>
    <t>74012/001</t>
  </si>
  <si>
    <t>SOLEIRA DE GRANITO - PORTAS</t>
  </si>
  <si>
    <t>33,85</t>
  </si>
  <si>
    <t>PAREDE</t>
  </si>
  <si>
    <t>73927/009</t>
  </si>
  <si>
    <t>74134/002</t>
  </si>
  <si>
    <t>EMASSAMENTO C/MASSA ACRÍLICA PARA AMBIENTES INTERNOS, DUAS DEMÃOS</t>
  </si>
  <si>
    <t>885,78</t>
  </si>
  <si>
    <t>73954/002</t>
  </si>
  <si>
    <t>PINTURA LATEX ACRILICA AMBIENTES INTERNOS, DUAS DEMAOS</t>
  </si>
  <si>
    <t>PEITORIL DE GRANITO (JANELAS)</t>
  </si>
  <si>
    <t>48,50</t>
  </si>
  <si>
    <t>73746/001</t>
  </si>
  <si>
    <t>PINTURA EXTERNA EM TEXTURA ACRILICA</t>
  </si>
  <si>
    <t>979,55</t>
  </si>
  <si>
    <t>TETO</t>
  </si>
  <si>
    <t>73927/008</t>
  </si>
  <si>
    <t>73955/002</t>
  </si>
  <si>
    <t>EMASSAMENTO COM MASSA LATEX PVA PARA AMBIENTES INTERNOS</t>
  </si>
  <si>
    <t>362,33</t>
  </si>
  <si>
    <t>50,55</t>
  </si>
  <si>
    <t>73792/001</t>
  </si>
  <si>
    <t>FORRO DE GESSO</t>
  </si>
  <si>
    <t>2,55</t>
  </si>
  <si>
    <t>ESQUARIAS</t>
  </si>
  <si>
    <t>MADEIRA</t>
  </si>
  <si>
    <t>73910/005</t>
  </si>
  <si>
    <t>73910/007</t>
  </si>
  <si>
    <t>74070/003</t>
  </si>
  <si>
    <t>74065/002</t>
  </si>
  <si>
    <t>ALUMINIO</t>
  </si>
  <si>
    <t>73809/001</t>
  </si>
  <si>
    <t>JANELA DE ALUMINIO PROJETANTE</t>
  </si>
  <si>
    <t>41,20</t>
  </si>
  <si>
    <t>JANELA VENEZIANA ALUMÍNIO - FIXO</t>
  </si>
  <si>
    <t>0,80</t>
  </si>
  <si>
    <t>74071/001</t>
  </si>
  <si>
    <t>PORTA DE ABRIR EM ALUMINIO CHAPA LISA, 1F/2F , COMPLETA - CONF. PROJETO</t>
  </si>
  <si>
    <t>15,57</t>
  </si>
  <si>
    <t>VIDRO</t>
  </si>
  <si>
    <t>CONJUNTO DE VIDRO TEMPERADO 10MM COM 1 PORTA - CV1/CV2</t>
  </si>
  <si>
    <t>17,43</t>
  </si>
  <si>
    <t>VIDRO LISO COMUM TRANSPARENTE, ESPESSURA 3MM</t>
  </si>
  <si>
    <t>ESPELHO CRISTAL FIXADO COM BOTÕES</t>
  </si>
  <si>
    <t>3,64</t>
  </si>
  <si>
    <t>INSTALAÇÕES ELETRICAS</t>
  </si>
  <si>
    <t>PADRÃO DE ENTRADA TRIFÁSICO 125A AÉREO</t>
  </si>
  <si>
    <t>PADRÃO DE ENTRADA TRIFÁSICO 125A AÉREO - COMPLETO CFE PROJETO</t>
  </si>
  <si>
    <t>CJ</t>
  </si>
  <si>
    <t>PONTOS ELÉTRICOS</t>
  </si>
  <si>
    <t>ARANDELA TIPO TARTARUGA COM LÂMPADA ELETRONICA 16W - COMPLETA</t>
  </si>
  <si>
    <t>23,00</t>
  </si>
  <si>
    <t>BLOCO AUTÔNOMO PARA ILUMINAÇÃO DE EMERGÊNCIA E INDICAÇÃO DE SAÍDA</t>
  </si>
  <si>
    <t>3,00</t>
  </si>
  <si>
    <t>PROJETOR COM LÂMPADA E REATOR VAPOR METÁLICO 150W COMPLETO</t>
  </si>
  <si>
    <t>2,00</t>
  </si>
  <si>
    <t>RELÉ FOTOELÉTRICO</t>
  </si>
  <si>
    <t>PONTO DE ENERGIA PARA ILUMINAÇÃO</t>
  </si>
  <si>
    <t>PT</t>
  </si>
  <si>
    <t>87,00</t>
  </si>
  <si>
    <t>TOMADA 20A/127V PADRÃO BRASILEIRO EM CX. 4"X2"</t>
  </si>
  <si>
    <t>64,00</t>
  </si>
  <si>
    <t>TOMADA 20A/127V EM CX. 10"X10" DE PISO ALTA</t>
  </si>
  <si>
    <t>4,00</t>
  </si>
  <si>
    <t>TOMADA DUPLA 20A/127V PADRÃO BRASILEIRO EM CX. 4"X4"</t>
  </si>
  <si>
    <t>11,00</t>
  </si>
  <si>
    <t>PONTO DE ENERGIA PARA TOMADA</t>
  </si>
  <si>
    <t>INTERRUPTOR C/ 1 TECLA SIMPLES EM CX. 4"X2"</t>
  </si>
  <si>
    <t>19,00</t>
  </si>
  <si>
    <t>INTERRUPTOR C/ 2 TECLAS SIMPLES EM CX. 4"X2"</t>
  </si>
  <si>
    <t>INTERRUPTOR C/ 3 TECLAS SIMPLES EM CX. 4"X2"</t>
  </si>
  <si>
    <t>INTERRUPTOR C/ 4 TECLAS SIMPLES EM CX. 4"X4"</t>
  </si>
  <si>
    <t>72334+72335</t>
  </si>
  <si>
    <t>INTERRUPTOR C/ 1 TECLA PARALELA EM CX. 4"X2"</t>
  </si>
  <si>
    <t>PONTO DE ENERGIA PARA INTERRUPTOR</t>
  </si>
  <si>
    <t>37,00</t>
  </si>
  <si>
    <t>QPDG</t>
  </si>
  <si>
    <t>74130/006</t>
  </si>
  <si>
    <t>DISJUNTOR TERMOMAGNÉTICO TRIPOLAR 125A CAPAC. INTERRUP. 25KA-CURVA C</t>
  </si>
  <si>
    <t>74130/005</t>
  </si>
  <si>
    <t>DISJUNTOR TERMOMAGNÉTICO TRIPOLAR 100A CAPAC. INTERRUP. 25KA-CURVA C</t>
  </si>
  <si>
    <t>QUADROS</t>
  </si>
  <si>
    <t>INTERRUPTOR DIFERENCIAL 4X63A SENS. 30MA (TETRAPOLAR)</t>
  </si>
  <si>
    <t>DISJUNTOR TERMOMAGNÉTICO TRIPOLAR 80A CAPAC. INTERRUP. 25KA-CURVA C</t>
  </si>
  <si>
    <t>74130/001</t>
  </si>
  <si>
    <t>DISJUNTOR TERMOMAGNETICO MONOPOLAR PADRAO NEMA (AMERICANO) 10 A 30A</t>
  </si>
  <si>
    <t>10,00</t>
  </si>
  <si>
    <t>74130/002</t>
  </si>
  <si>
    <t>DISJUNTOR TERMOMAGNETICO MONOPOLAR PADRAO NEMA (AMERICANO) 35 A 50A</t>
  </si>
  <si>
    <t>74130/003</t>
  </si>
  <si>
    <t>DISJUNTOR TERMOMAGNETICO BIPOLAR PADRAO NEMA (AMERICANO) 10 A 50A</t>
  </si>
  <si>
    <t>5,00</t>
  </si>
  <si>
    <t>EQUIPAMENTOS LÓGICA E TELEFONIA</t>
  </si>
  <si>
    <t>PLACA 4X4" COM UMA TOMADA DE LOGICA TIPO RJ45 CAT. 6</t>
  </si>
  <si>
    <t>12,00</t>
  </si>
  <si>
    <t>PONTO PARA INSTALAÇÃO DE LÓGICA</t>
  </si>
  <si>
    <t>PONTO PARA INSTALAÇÃO DE TELEFONIA</t>
  </si>
  <si>
    <t>9,00</t>
  </si>
  <si>
    <t>SWITCH 24 PORTAS 10/100/1000 GERENCIAVEL</t>
  </si>
  <si>
    <t>VOICE PANEL 24 PORTAS 10/100/1000 GERENCIAVEL</t>
  </si>
  <si>
    <t>PLACA SAÍDA DE FIO - 4"X4" - ANTENA DE TV</t>
  </si>
  <si>
    <t>PONTO PARA INSTALAÇÃO DE ANTENA DE TV</t>
  </si>
  <si>
    <t>CAIXA TELEFONICA (400X400X120MM) DE EMBUTIR</t>
  </si>
  <si>
    <t>INSTALAÇÕES HIDAULICAS</t>
  </si>
  <si>
    <t>LOUÇAS E APARELHOS SANITÁRIOS</t>
  </si>
  <si>
    <t>PORTA PAPEL HIGIÊNICO ROLÃO EM PLASTICO ABS</t>
  </si>
  <si>
    <t>7,00</t>
  </si>
  <si>
    <t>74057/002</t>
  </si>
  <si>
    <t>LAVATORIO EM INOX PARA ESCOVAÇÃO, INCL VALVULAS E SIFÕES, CONF.PROJETO</t>
  </si>
  <si>
    <t>73947/003</t>
  </si>
  <si>
    <t>BEBEDOURO DE PRESSÃO EM INOX</t>
  </si>
  <si>
    <t>BANCADA EM INOX</t>
  </si>
  <si>
    <t>2,35</t>
  </si>
  <si>
    <t>BARRA APOIO PARA DEFICIENTE EM AÇO INOX</t>
  </si>
  <si>
    <t>21,60</t>
  </si>
  <si>
    <t>EXPURGO EM INOX</t>
  </si>
  <si>
    <t>73949/006</t>
  </si>
  <si>
    <t>TORNEIRA CROMADA 1/2" PARA LIMPEZA</t>
  </si>
  <si>
    <t>TORNEIRA AUTOMATICA CROMADA TUBO MOVEL PARA BANCADA 1/2" OU 3/4" PARA PIAS</t>
  </si>
  <si>
    <t>CHUVEIRO ELETRICO COMUM TIPO DUCHA</t>
  </si>
  <si>
    <t>74058/002</t>
  </si>
  <si>
    <t>TORNEIRA DE BOIA REAL 3/4"</t>
  </si>
  <si>
    <t>LUVA DE ACO GALVANIZADO 3/4"</t>
  </si>
  <si>
    <t>74185/001</t>
  </si>
  <si>
    <t>REGISTRO GAVETA 3/4" BRUTO LATAO - FORNEC. E INSTALACAO</t>
  </si>
  <si>
    <t>METAIS, ACESSÓRIOS E EQUIPAMENTOS</t>
  </si>
  <si>
    <t>73975/001</t>
  </si>
  <si>
    <t>REGISTRO PRESSAO 3/4" COM CANOPLA ACABAMENTO CROMADO SIMPLES</t>
  </si>
  <si>
    <t>VALVULA DESCARGA 1.1/2" COM REGISTRO, ACABAMENTO EM METAL CROMADO</t>
  </si>
  <si>
    <t>8,00</t>
  </si>
  <si>
    <t>74176/001</t>
  </si>
  <si>
    <t>REGISTRO GAVETA 3/4" COM CANOPLA ACABAMENTO CROMADO SIMPLES</t>
  </si>
  <si>
    <t>20,00</t>
  </si>
  <si>
    <t>RESERVATÓRIO D'ÁGUA DE FIBRA CILÍNDRICO, CAPACIDADE 5.000L</t>
  </si>
  <si>
    <t>CAIXA SIFONADA PVC COM GRELHA</t>
  </si>
  <si>
    <t>PONTOS DE HIRAULICA</t>
  </si>
  <si>
    <t>73959/001</t>
  </si>
  <si>
    <t>PONTO DE AGUA FRIA 3/4"</t>
  </si>
  <si>
    <t>38,00</t>
  </si>
  <si>
    <t>PONTO DE AGUA FRIA 1 1/2"</t>
  </si>
  <si>
    <t>PONTO DE ESGOTO DN 50</t>
  </si>
  <si>
    <t>73958/001</t>
  </si>
  <si>
    <t>PONTO DE ESGOTO DN 100</t>
  </si>
  <si>
    <t>REDE EXTERNA</t>
  </si>
  <si>
    <t>74104/001</t>
  </si>
  <si>
    <t>74165/003</t>
  </si>
  <si>
    <t>74026/001</t>
  </si>
  <si>
    <t>TUBO DE COBRE CLASSE A -15MM, INCLUSO CONEXÕES, FIXAÇÕES</t>
  </si>
  <si>
    <t>30,00</t>
  </si>
  <si>
    <t>73870/001</t>
  </si>
  <si>
    <t>VÁLVULA ESFERA LATÃO CROMADO 1/2"</t>
  </si>
  <si>
    <t>POSTO DE CONSUMO COMPLETO DUPLA RETENÇÃO</t>
  </si>
  <si>
    <t>14,00</t>
  </si>
  <si>
    <t>FILTRO REGULADOR DE PRESSÃO 1/4"X1/2" BELL-AIR</t>
  </si>
  <si>
    <t>ARMACAO ACO CA-50, DIAM. 6,3 (1/4) À 12,5MM(1/2) - FORNECIMENTO/ CORTE(PERDA DE
10%) / DOBRA / COLOCAÇÃO</t>
  </si>
  <si>
    <t>PLACA DE OBRA EM CHAPA DE ACO GALVANIZADO - PADRÃO MINISTERIO DA SAUDE -
1,50X3,00M</t>
  </si>
  <si>
    <t>4,50</t>
  </si>
  <si>
    <t>LOCACAO  CONVENCIONAL  DE OBRA,  ATRAVÉS  DE GABARITO  DE TABUAS  CORRIDAS
PONTALETADAS A CADA 1,50M</t>
  </si>
  <si>
    <t>360,00</t>
  </si>
  <si>
    <t>INSTAL/LIGACAO PROVISORIA  ELETRICA  BAIXA TENSAO P/CANT OBRA OBRA,M3- CHAVE 100A CARGA 3KWH,20CV EXCL FORN MEDIDOR</t>
  </si>
  <si>
    <t>CUMEEIRA COM TELHA CERAMICA EMBOÇADA COM ARGAMASSA TRACO 1:2:8 (CIMENTO,
CAL E AREIA)</t>
  </si>
  <si>
    <t>36,10</t>
  </si>
  <si>
    <t>ESTACA A TRADO (BROCA) DIAMETRO = 20 CM, EM CONCRETO MOLDADO IN LOCO,15
MPA, SEM ARMACAO</t>
  </si>
  <si>
    <t>332,00</t>
  </si>
  <si>
    <t>KG</t>
  </si>
  <si>
    <t>166,00</t>
  </si>
  <si>
    <t>1.225,20</t>
  </si>
  <si>
    <t>ARMACAO DE ACO CA-60 DIAM. 3,4 A 6,0MM - FORNECIMENTO / CORTE (C/PERDA DE 10%) /
DOBRA / COLOCAÇÃO</t>
  </si>
  <si>
    <t>500,43</t>
  </si>
  <si>
    <t>CONCRETO USINADO BOMBEADO FCK=25MPA, INCLUSIVE COLOCAÇÃO, ESPALHAMENTO
E ACABAMENTO</t>
  </si>
  <si>
    <t>28,32</t>
  </si>
  <si>
    <t>FORMA PARA ESTRUTURAS DE CONCRETO (PILAR, VIGA E LAJE) EM CHAPA DE MADEIRA COMPENSADA  RESINADA,  DE 1,10 X 2,20, ESPESSURA  = 12 MM, 05 UTILIZACOES.
(FABRICACAO, MONTAGEM E DESMONTAGEM)</t>
  </si>
  <si>
    <t>435,80</t>
  </si>
  <si>
    <t>2.045,65</t>
  </si>
  <si>
    <t>835,55</t>
  </si>
  <si>
    <t>25,33</t>
  </si>
  <si>
    <t>LAJE    PRE-MOLDADA, INCLUSO   ESCORAMENTO, CONCRETO  E    ARMADURA
COMPLEMENTAR</t>
  </si>
  <si>
    <t>410,46</t>
  </si>
  <si>
    <t>VERGA, CONTRA-VERGA EM CONCRETO PRÉ-MOLDADO, 10X10CM, FCK=20MPA (PREPARO COM BETONEIRA) AÇO CA60, BITOLA FINA, INCLUSIVE FORMAS TABUA 3A</t>
  </si>
  <si>
    <t>193,80</t>
  </si>
  <si>
    <t>ALVENARIA  EM TIJOLO CERAMICO  FURADO  10X20X20CM,  1/2 VEZ, ASSENTADO  EM
ARGAMASSA TRACO 1:2:8 (CIMENTO, CAL E AREIA), JUNTAS 12MM</t>
  </si>
  <si>
    <t>1.038,99</t>
  </si>
  <si>
    <t>PROTECAO MECANICA COM ARGAMASSA TRACO 1:3 (CIMENTO E AREIA), ESPESSURA 2
CM - Lajes</t>
  </si>
  <si>
    <t>CONTRAPISO   EM ARGAMASSA   TRACO 1:4 (CIMENTO   E  AREIA), ESPESSURA   7CM,
PREPARO MANUAL)</t>
  </si>
  <si>
    <t>324,29</t>
  </si>
  <si>
    <t>REGULARIZACAO DE PISO EM ARGAMASSA TRACO 1:3 (CIMENTO E AREIA GROSSA SEM
PENEIRAR), ESPESSURA 2,0CM, PREPARO MECANICO</t>
  </si>
  <si>
    <t>PAVIMENTAÇÃO EM PAVER REJUNTADO COM PÓ DE PEDRA, INCL BASE DE PÓ DE PEDRA
- (acesso ambulâncias e estacionamento)</t>
  </si>
  <si>
    <t>67,94</t>
  </si>
  <si>
    <t>SARJETA EM CONCRETO, PREPARO MANUAL, COM SEIXO ROLADO, ESPESSURA = 8CM,
LARGURA = 40CM</t>
  </si>
  <si>
    <t>13,88</t>
  </si>
  <si>
    <t>PREFEITURA:                               SÃO SEBASTIÃO DO OESTE/MG</t>
  </si>
  <si>
    <t>Convênio Nº</t>
  </si>
  <si>
    <t>Concedente:</t>
  </si>
  <si>
    <t xml:space="preserve">Medição nº: </t>
  </si>
  <si>
    <t>Quantidade de Paginas</t>
  </si>
  <si>
    <t>OBRA:</t>
  </si>
  <si>
    <t>Ordem de Serviço nº:</t>
  </si>
  <si>
    <t>S Ant:</t>
  </si>
  <si>
    <t>Esta Medição:</t>
  </si>
  <si>
    <t>Saldo:</t>
  </si>
  <si>
    <t xml:space="preserve">Contrato nº: </t>
  </si>
  <si>
    <t xml:space="preserve">Valor TA:  </t>
  </si>
  <si>
    <t>SINAPI</t>
  </si>
  <si>
    <t>TOTAL</t>
  </si>
  <si>
    <t>RODAPÉ CERAMICO H=10CM, ASSENTADA COM  ARGAMASSA COLANTE, COM
REJUNTAMENTO EM EPOXI</t>
  </si>
  <si>
    <t>263,45</t>
  </si>
  <si>
    <t>CHAPISCO EM PAREDES EXTERNAS TRACO 1:3 (CIMENTO E AREIA), ESPESSURA 0,5CM,
PREPARO MECANICO</t>
  </si>
  <si>
    <t>968,19</t>
  </si>
  <si>
    <t>CHAPISCO EM PAREDES INTERNAS TRACO 1:4 (CIMENTO E AREIA), ESPESSURA 0,5CM,
PREPARO MECANICO</t>
  </si>
  <si>
    <t>1.150,73</t>
  </si>
  <si>
    <t>EMBOCO PAULISTA  (MASSA UNICA) EM PAREDE, TRACO 1:2:8 (CIMENTO, CAL E AREIA),
PREPARO MECANICO - ESP 2CM</t>
  </si>
  <si>
    <t>2.118,92</t>
  </si>
  <si>
    <t>REVESTIMENTO  CERÂMICO  20X20CM,  ASSENTADA  COM ARGAMASSA  COLANTE,  COM
REJUNTAMENTO EM EPOXI</t>
  </si>
  <si>
    <t>264,95</t>
  </si>
  <si>
    <t>CHAPISCO  EM TETOS  TRACO  1:3 (CIMENTO  E AREIA),  ESPESSURA  0,5CM,  PREPARO
MECANICO</t>
  </si>
  <si>
    <t>410,33</t>
  </si>
  <si>
    <t>EMBOCO  PAULISTA  (MASSA  UNICA)  EM TETO,  TRACO  1:2:8 (CIMENTO,  CAL E AREIA),
PREPARO MECANICO - ESP 1,5CM</t>
  </si>
  <si>
    <t>PORTA DE MADEIRA COMPENSADA LISA PARA PINTURA, 0,80X2,10M, INCLUSO ADUELA 1A,
ALIZAR 1A E DOBRADICA COM ANEL</t>
  </si>
  <si>
    <t>15,00</t>
  </si>
  <si>
    <t>FECHADURA    DE  EMBUTIR COMPLETA, PARA  PORTAS INTERNAS, PADRAO DE
ACABAMENTO POPULAR</t>
  </si>
  <si>
    <t>PINTURA  ESMALTE  PARA  MADEIRA,  DUAS  DEMAOS,  INCLUSO  APARELHAMENTO  COM
FUNDO NIVELADOR BRANCO FOSCO</t>
  </si>
  <si>
    <t>150,57</t>
  </si>
  <si>
    <t>9.2</t>
  </si>
  <si>
    <t>LUMINÁRIA FLUORESCENTE TUBULAR T5, 2X28W/127V DE SOBREPOR COM CORPO EM
CHAPA DE AÇO TRATADA E PINTADA, PAINEL EM CHAPA DE AÇO PERFURADA, TRATADA E PINTADA REFLETOR   FACETADO   EM  ALUMÍNIO   ANODIZADO   BRILHANTE   DE  ALTA REFLETÂNCIA  E ALTA PUREZA  99,85%,  SOQUETE  TIPO PUSH  - IN G - 5 DE ENGATE RÁPIDO,  ROTOR DE SEGURANÇA  EM POLICARBONATO   E  CONTATOS   EM BRONZE FOSFOROSO,   E  DIFUSOR TRANSPARENTE   DE  POLIESTIRENO,   COM LÂMPADAS   - COMPLETA</t>
  </si>
  <si>
    <t>48,00</t>
  </si>
  <si>
    <t>9.3</t>
  </si>
  <si>
    <t>LUMÍNARIA FLUORESCENTE  COMPACTA  DE SOBREPOR,  PARA 2 X FC 18/ 26W OU FC
ELETRÔNICA 23W E CHAPA DE AÇO TRATADA E PINTADA, COM REFLETOR EM ALUMÍNIO ANODIZADO ALTO BRILHO, DIFUSOR EM ACRÍLICO TRANSLUCIDO NA COR BRANCA, COM LÂMPADAS - COMPLETA</t>
  </si>
  <si>
    <t>44</t>
  </si>
  <si>
    <t>9.9</t>
  </si>
  <si>
    <t>PLACA DE SAÍDA DE FIO COM FURO CENTRAL EM CX. 4"X2" PARA PONTO DE CHUVEIRO
OU AQUECEDOR</t>
  </si>
  <si>
    <t>7.10</t>
  </si>
  <si>
    <t>74131/004</t>
  </si>
  <si>
    <t>9.20</t>
  </si>
  <si>
    <t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t>
  </si>
  <si>
    <t>9.24</t>
  </si>
  <si>
    <t>9.33</t>
  </si>
  <si>
    <t>CERTIFICAÇÃO DO CABEAMENTO HORIZONTAL CONFORME NORMAS PARA
ATENDIMENTO DA CATEGORIA 6</t>
  </si>
  <si>
    <t>9.35</t>
  </si>
  <si>
    <t>RACK 10U'S TIPO AUTO PORTANTE C/ PORTA EM ACRILICO E CHAVE FRONTAL E LATERAL,
COM 2 OU 4 VENTILADORES DE TETO.</t>
  </si>
  <si>
    <t>9.41</t>
  </si>
  <si>
    <t>CAIXA DE PASSAGEM EM ALVENARIA TIPO R1 C/ TAMPA DE FERRO FUNDIDO E ARO TP1F
COMPLETA</t>
  </si>
  <si>
    <t>VASO SANITARIO SIFONADO LOUÇA BRANCA PADRAO POPULAR, COM CONJUNTO PARA
FIXAÇAO PARA VASO SANITÁRIO COM PARAFUSO, ARRUELA E BUCHA</t>
  </si>
  <si>
    <t>VASO SANITARIO  SIFONADO  LOUÇA  BRANCA  PADRAO  PNE, COM CONJUNTO  PARA FIXAÇAO PARA VASO SANITÁRIO COM PARAFUSO, ARRUELA E BUCHA, INCL ASSENTO</t>
  </si>
  <si>
    <t>LAVATORIO LOUCA BRANCA SUSPENSO 29,5 X 39,0CM, PADRAO POPULAR, COM SIFAO PLASTICO TIPO COPO 1", VALVULA EM PLASTICO BRANCO 1" E CONJUNTO PARA FIXACAO</t>
  </si>
  <si>
    <t>17,00</t>
  </si>
  <si>
    <t>TANQUE LOUCA BRANCA C/COLUNA MED 56X48CM INCL ACESSORIOS DE FIX FERRAGENS EM METAL CROMADO TORNEIRA DE PRESSAO 1158 DE 1/2"VALVULA DE ESCOAMENTO
1605 E SIFAO 1680 DE 1.1/4"X1.1/2"</t>
  </si>
  <si>
    <t>BANCADA EM INOX COM 1 CUBA (C/VÁLVULA E SIFÃO EM METAL CROMADOS), COMPLETA
CFE PROJETO</t>
  </si>
  <si>
    <t>15,25</t>
  </si>
  <si>
    <t>TORNEIRA AUTOMATICA CROMADA 1/2" OU 3/4" PARA LAVATORIO, COM ENGATE FLEXIVEL
METÁLICO 1/2"X30CM</t>
  </si>
  <si>
    <t>CAIXA DE INSPEÇÃO  EM ALVENARIA  DE TIJOLO MACIÇO  60X60X60CM,  REVESTIDA INTERNAMENTO COM BARRA LISA (CIMENTO E AREIA, TRAÇO 1:4) E=2,0CM, COM TAMPA PRÉ-MOLDADA DE CONCRETO E FUNDO DE CONCRETO 15MPA TIPO C - ESCAVAÇÃO E
CONFECÇÃO - ÁGUAS PLUVIAIS E ESGOTO</t>
  </si>
  <si>
    <t>22,00</t>
  </si>
  <si>
    <t>TUBO PVC ÁGUAS PLUVIAIS PREDIAL DN 75MM, INCLUSIVE CONEXOES - FORNECIMENTO
E INSTALACAO</t>
  </si>
  <si>
    <t>30,40</t>
  </si>
  <si>
    <t>TUBO PVC ESGOTO  /  ÁGUAS PLUVIAIS   PREDIAL  DN 100MM -  FORNECIMENTO   E
INSTALACAO</t>
  </si>
  <si>
    <t>186,00</t>
  </si>
  <si>
    <t>PLACAS  DE IDENTIFICAÇÃO  "1" EM CHAPA  AÇO GALVANIZADO  Nº 26 COM PINTURA
AUTOMITIVA PU, COM 2 POSTES RETO EM AÇO COR NATURAL ENGASTADO NO SOLO. APLICAÇÃO DE ADESIVO VINIL MONOMÉRICO. DIMENSÃO 150X77CM</t>
  </si>
  <si>
    <t>PLACA DE SINALIZAÇÃO "2" EM PVC ADESIVADO COM ADESIVO POLIMÉRICO RECORTADO ELETRONICAMENTE E FIXADO À PAREDE COM FITA DUPLA FACE. DIM 80X41CM</t>
  </si>
  <si>
    <t>PLACA DE SINALIZAÇÃO "3" EM PVC ADESIVADO COM ADESIVO POLIMÉRICO RECORTADO ELETRONICAMENTE E FIXADO AO TETO POR CABO DE AÇO 2MM. DIM 40X50CM</t>
  </si>
  <si>
    <t>PLACA DE SINALIZAÇÃO  "5 - FACHADA" EM CHAPA  DE AÇO GALVANIZADO Nº 26 COM
PINTURA AUTOMOTIVA PU, FIXADO À PAREDE COM PARAFUSOS. APLICAÇÃO DE ADESIVO VINIL MONOMÉRICO. DIM 150X60CM</t>
  </si>
  <si>
    <t>PLACA DE  IDENTIFICAÇÃO   "6"  EM  PVC ADESIVADO   COM ADESIVO POLIMÉRICO
RECORTADO  ELETRONICAMENTE  E FIXADO  À PAREDE  COM FITA DUPLA  FACE.  DIM
20X10CM</t>
  </si>
  <si>
    <t>21,00</t>
  </si>
  <si>
    <t>PLACA DE INDICAÇÃO "7" EM PVC ADESIVADO COM ADESIVO POLIMÉRICO RECORTADO
ELETRONICAMENTE E FIXADO À PAREDE COM FITA DUPLA FACE. DIM 20X5CM - compressor e residuos</t>
  </si>
  <si>
    <t>12 - COMUNICAÇÃO VISUAL</t>
  </si>
  <si>
    <t>11 - REDE AR COMPRIMIDO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</si>
  <si>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</si>
  <si>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</si>
  <si>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</si>
  <si>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</si>
  <si>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</si>
  <si>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</si>
  <si>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</si>
  <si>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</si>
  <si>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</si>
  <si>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</si>
  <si>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</si>
  <si>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</si>
  <si>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</si>
  <si>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</si>
  <si>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</si>
  <si>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</si>
  <si>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</si>
  <si>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</si>
  <si>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</si>
  <si>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</si>
  <si>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</si>
  <si>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</si>
  <si>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</si>
  <si>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</si>
  <si>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</si>
  <si>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</si>
  <si>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</si>
  <si>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</si>
  <si>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</si>
  <si>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</si>
  <si>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</si>
  <si>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</si>
  <si>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</si>
  <si>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</si>
  <si>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</si>
  <si>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</si>
  <si>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</si>
  <si>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</si>
  <si>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</si>
  <si>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</si>
  <si>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</si>
  <si>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</si>
  <si>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</si>
  <si>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</si>
  <si>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</si>
  <si>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</si>
  <si>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</si>
  <si>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</si>
  <si>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</si>
  <si>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</si>
  <si>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</si>
  <si>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</si>
  <si>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</si>
  <si>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</si>
  <si>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</si>
  <si>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</si>
  <si>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</si>
  <si>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</si>
  <si>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</si>
  <si>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</si>
  <si>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</si>
  <si>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</si>
  <si>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</si>
  <si>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</si>
  <si>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</si>
  <si>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</si>
  <si>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</si>
  <si>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</si>
  <si>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</si>
  <si>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</si>
  <si>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</si>
  <si>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</si>
  <si>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</si>
  <si>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</si>
  <si>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</si>
  <si>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</si>
  <si>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</si>
  <si>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</si>
  <si>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</si>
  <si>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</si>
  <si>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</si>
  <si>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</si>
  <si>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</si>
  <si>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9.21</t>
  </si>
  <si>
    <t>9.22</t>
  </si>
  <si>
    <t>9.23</t>
  </si>
  <si>
    <t>9.25</t>
  </si>
  <si>
    <t>9.26</t>
  </si>
  <si>
    <t>9.27</t>
  </si>
  <si>
    <t>9.28</t>
  </si>
  <si>
    <t>9.29</t>
  </si>
  <si>
    <t>9.30</t>
  </si>
  <si>
    <t>9.31</t>
  </si>
  <si>
    <t>9.32</t>
  </si>
  <si>
    <t>9.34</t>
  </si>
  <si>
    <t>9.36</t>
  </si>
  <si>
    <t>9.37</t>
  </si>
  <si>
    <t>9.38</t>
  </si>
  <si>
    <t>9.39</t>
  </si>
  <si>
    <t>9.40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</si>
  <si>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</si>
  <si>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</si>
  <si>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</si>
  <si>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</si>
  <si>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</si>
  <si>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</si>
  <si>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</si>
  <si>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</si>
  <si>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</si>
  <si>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</si>
  <si>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</si>
  <si>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</si>
  <si>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</si>
  <si>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</si>
  <si>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</si>
  <si>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</si>
  <si>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</si>
  <si>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</si>
  <si>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</si>
  <si>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</si>
  <si>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</si>
  <si>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</si>
  <si>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</si>
  <si>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</si>
  <si>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</si>
  <si>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</si>
  <si>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</si>
  <si>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</si>
  <si>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</si>
  <si>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</si>
  <si>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</si>
  <si>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</si>
  <si>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</si>
  <si>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</si>
  <si>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</si>
  <si>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</si>
  <si>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</si>
  <si>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</si>
  <si>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</si>
  <si>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12.6</t>
  </si>
  <si>
    <t>Preço Unitario</t>
  </si>
  <si>
    <t>Custo Unitario</t>
  </si>
  <si>
    <t>Total</t>
  </si>
  <si>
    <t>73749/001</t>
  </si>
  <si>
    <t>LAJ-APA-045</t>
  </si>
  <si>
    <t>SETOP</t>
  </si>
  <si>
    <t>PISO CERÂMICO PEI-5 LISO (PREÇO MÉDIO) 30 X 30 CM,
ASSENTADO COM ARGAMASSA PRÉ-FABRICADA,
INCLUSIVE REJUNTAMENTO
REJUNTAMENTO EM EPOXI</t>
  </si>
  <si>
    <t>PIS-CER-010</t>
  </si>
  <si>
    <t>ROD-CER-005</t>
  </si>
  <si>
    <t>SOL-GRA-005</t>
  </si>
  <si>
    <t>REV-CER-005</t>
  </si>
  <si>
    <t>PEI-GRA-005</t>
  </si>
  <si>
    <t>ESQ-POR-055</t>
  </si>
  <si>
    <t>ESQ-POR-065</t>
  </si>
  <si>
    <t>ESQ-POR-056</t>
  </si>
  <si>
    <t>ESQ-POR-030</t>
  </si>
  <si>
    <t>SEDS-ESQ-035</t>
  </si>
  <si>
    <t>VID-ESP-005</t>
  </si>
  <si>
    <t>ELE-PAD-040</t>
  </si>
  <si>
    <t>ELE-PRO-005</t>
  </si>
  <si>
    <t>ELE-REL-010</t>
  </si>
  <si>
    <t>INST-LUZ-005</t>
  </si>
  <si>
    <t>INST-TOM-005</t>
  </si>
  <si>
    <t>ELE-INT-125</t>
  </si>
  <si>
    <t>INST-INT-005</t>
  </si>
  <si>
    <t>setop</t>
  </si>
  <si>
    <t>SPDA-PRF-005</t>
  </si>
  <si>
    <t>PARA-RAIO DE LATAO CROMADO, COBRE CROMADO OU
ACO INOXIDAVEL, TIPO FRANKLIN</t>
  </si>
  <si>
    <t>INST-STVAL-005</t>
  </si>
  <si>
    <t>ELE-PLA-045</t>
  </si>
  <si>
    <t>INST-TEL-005</t>
  </si>
  <si>
    <t>CAB-CER-010</t>
  </si>
  <si>
    <t>CAB-RACK-005</t>
  </si>
  <si>
    <t>ELE-PLA-030</t>
  </si>
  <si>
    <t>Sub total</t>
  </si>
  <si>
    <t>LOU-VAS-035</t>
  </si>
  <si>
    <t>ACE-PAP-020</t>
  </si>
  <si>
    <t>SEE-LAV-005</t>
  </si>
  <si>
    <t>ACE-BEB-010</t>
  </si>
  <si>
    <t>BAN-AÇO-005</t>
  </si>
  <si>
    <t>ACE-BAR-010</t>
  </si>
  <si>
    <t>POÇ-ART-085</t>
  </si>
  <si>
    <t>HID-TUB-130</t>
  </si>
  <si>
    <t>INC-PLA-005</t>
  </si>
  <si>
    <t>INC-PLA-010</t>
  </si>
  <si>
    <t>PLA-ALU-025</t>
  </si>
  <si>
    <t>PLA-ACO-010</t>
  </si>
  <si>
    <t>INST-AGU-005</t>
  </si>
  <si>
    <t>INST-ESG-005</t>
  </si>
  <si>
    <t xml:space="preserve">P. de exec.: </t>
  </si>
  <si>
    <t>Valor  Serviços</t>
  </si>
  <si>
    <t>PLANILHA SERVIÇOS UNIDADE BASICA DE SAUDE</t>
  </si>
  <si>
    <t>PORTA DE MADEIRA COMPENSADA LISA PARA PINTURA, 0,90X2,10M, INCLUSO ADUELA 1A,ALIZAR 1A E DOBRADICA COM ANEL E FECHADURA</t>
  </si>
  <si>
    <t>PORTA DE MADEIRA COMPENSADA LISA PARA PINTURA, 1,00X2,10M, INCLUSO ADUELA 1A,ALIZAR 1A E DOBRADICA COM ANEL E FECHADURA</t>
  </si>
  <si>
    <t>PORTA DE MADEIRA COMPENSADA LISA PARA PINTURA, 0,80X2,10M, CORRER, INCLUSO ADUELA 1A, ALIZAR 1A, TRILHO E FECHADURA - COMPLETA</t>
  </si>
  <si>
    <t>PORTA DE MADEIRA COMPENSADA LISA PARA PINTURA, 0,90X2,10M, CORRER, INCLUSO ADUELA 1A, ALIZAR 1A, TRILHO E FECHADURA - COMPLETA</t>
  </si>
  <si>
    <t>PORTA DE MADEIRA COMPENSADA LISA PARA PINTURA, 1,20X2,10M, CORRER, INCLUSO ADUELA 1A, ALIZAR 1A, TRILHO E FECHADURA - COMPLETA</t>
  </si>
  <si>
    <t>324,30</t>
  </si>
  <si>
    <t>São Sebastião do Oeste.</t>
  </si>
  <si>
    <t xml:space="preserve">Lic. nº:  </t>
  </si>
  <si>
    <t xml:space="preserve">CONTRATADA:   </t>
  </si>
  <si>
    <t>Data da Emissão:  22/05/2014</t>
  </si>
  <si>
    <t>Prevista</t>
  </si>
  <si>
    <t>Qtde</t>
  </si>
  <si>
    <t>Medição</t>
  </si>
  <si>
    <t>Acumulada</t>
  </si>
  <si>
    <t>Medida</t>
  </si>
  <si>
    <t>Acumulado</t>
  </si>
  <si>
    <t>Valor Contrato</t>
  </si>
  <si>
    <t>Saldo Contratual</t>
  </si>
  <si>
    <t>Valor Medido</t>
  </si>
  <si>
    <t>Valor Acumulado</t>
  </si>
  <si>
    <t>% Medida</t>
  </si>
  <si>
    <t>% Acumulada</t>
  </si>
  <si>
    <t>CONTRATANTE                               SÃO SEBASTIÃO DO OESTE/MG</t>
  </si>
  <si>
    <t>Prefeitura Municipal de São Sebastião do Oeste.</t>
  </si>
  <si>
    <t>Data medição</t>
  </si>
  <si>
    <t>Periodo Execução</t>
  </si>
  <si>
    <t>Resumo Contrato</t>
  </si>
  <si>
    <t>Processo Licitatorio</t>
  </si>
  <si>
    <t>N º Ordem de Serviço</t>
  </si>
  <si>
    <t>Data-Ordem Serviço</t>
  </si>
  <si>
    <r>
      <rPr>
        <b/>
        <sz val="10"/>
        <rFont val="Arial"/>
        <family val="2"/>
      </rPr>
      <t>CNPJ</t>
    </r>
    <r>
      <rPr>
        <sz val="10"/>
        <rFont val="Arial"/>
        <family val="2"/>
      </rPr>
      <t>:10.951.802/0001-30</t>
    </r>
  </si>
  <si>
    <t xml:space="preserve"> CONSTRUÇÃO UNIDADE BASICA DE SAUDE I</t>
  </si>
  <si>
    <t>Unitario</t>
  </si>
  <si>
    <t xml:space="preserve">Custo </t>
  </si>
  <si>
    <t xml:space="preserve">Preço </t>
  </si>
  <si>
    <t>065/2014</t>
  </si>
  <si>
    <t>10/09/2014 a 220/12/2014</t>
  </si>
  <si>
    <t>06/2014</t>
  </si>
  <si>
    <t>02/2014</t>
  </si>
  <si>
    <t>081/2014</t>
  </si>
  <si>
    <t>Tomada de Preços</t>
  </si>
  <si>
    <t>01</t>
  </si>
  <si>
    <t>CONTRATADA</t>
  </si>
  <si>
    <t>Construtora Anglo Ltda</t>
  </si>
  <si>
    <t>02</t>
  </si>
  <si>
    <t xml:space="preserve"> 22/12/2014 a 16/03/2015</t>
  </si>
  <si>
    <t>03</t>
  </si>
  <si>
    <t>16/03/2015 a 30/04/2015</t>
  </si>
  <si>
    <t>LAJE    PRE-MOLDADA, INCLUSO   ESCORAMENTO, CONCRETO  E ARMADURA
COMPLEMENTAR</t>
  </si>
  <si>
    <t xml:space="preserve"> 30/04/2015 a 15/06/2015</t>
  </si>
  <si>
    <t>04</t>
  </si>
  <si>
    <t>05</t>
  </si>
  <si>
    <t>15/06/2015 a 28/09/2015</t>
  </si>
  <si>
    <t>paguei 20%</t>
  </si>
  <si>
    <t>Sandro José de Souza</t>
  </si>
  <si>
    <t>Engenheiro Civil</t>
  </si>
  <si>
    <t>CREA MG 187.528/LP</t>
  </si>
  <si>
    <t>06</t>
  </si>
  <si>
    <t>29/09/2015 a 01/02/2016</t>
  </si>
  <si>
    <t>Reajustado</t>
  </si>
  <si>
    <t>03/02/2016 a 04/04/2016</t>
  </si>
  <si>
    <t>07</t>
  </si>
  <si>
    <t>Valor Rajustado</t>
  </si>
  <si>
    <t xml:space="preserve">Rajuste Medição nº: </t>
  </si>
  <si>
    <t xml:space="preserve"> CONSTRUÇÃO UNIDADE BASICA DE SAUDE I - REAJUSTE FINANCEIRO</t>
  </si>
  <si>
    <t>Reajuste</t>
  </si>
  <si>
    <t>Sem Reajuste</t>
  </si>
  <si>
    <t>Valor Acumulado sem Reajuste</t>
  </si>
  <si>
    <t>Valor Acumulado com Reajuste</t>
  </si>
  <si>
    <t>Valor total sem reajuste</t>
  </si>
  <si>
    <t>Valor total do reajuste</t>
  </si>
  <si>
    <t>Valor total com reajuste</t>
  </si>
  <si>
    <t>IT</t>
  </si>
  <si>
    <t>DESCRIÇÃO</t>
  </si>
  <si>
    <t>PESO</t>
  </si>
  <si>
    <t>VALOR</t>
  </si>
  <si>
    <t>Mês 01</t>
  </si>
  <si>
    <t>Mês 02</t>
  </si>
  <si>
    <t>Mês 03</t>
  </si>
  <si>
    <t>Mês 04</t>
  </si>
  <si>
    <t>Mês 05</t>
  </si>
  <si>
    <t>Mês 06</t>
  </si>
  <si>
    <t>(%)</t>
  </si>
  <si>
    <t>REDE DE AR COMPRIMIDO</t>
  </si>
  <si>
    <t>COMUNICAÇAO VISUAL</t>
  </si>
  <si>
    <t xml:space="preserve"> </t>
  </si>
  <si>
    <t>(R$)SIMPLES</t>
  </si>
  <si>
    <t>(%)SIMPLES</t>
  </si>
  <si>
    <t>PREFEITURA MUNICIPAL DE SÃO SEBASTIÃO DO OESTE</t>
  </si>
  <si>
    <t>CRONOGRAMA FÍSICO-FINANCEIRO DE CONSTRUÇÃO</t>
  </si>
  <si>
    <t>CONSTRUÇAO UNIDADE BASICA DE SAUDE - REPROGRAMAÇÃO DOS SERVIÇOS</t>
  </si>
  <si>
    <t>Dorival Faria Barros</t>
  </si>
  <si>
    <t>Prefeito Municipal</t>
  </si>
  <si>
    <t>SÃO SEBASTIÃO DO OESTE, 10 DE MAIO DE 2016.</t>
  </si>
  <si>
    <t>08</t>
  </si>
  <si>
    <t>04/04/2016 A 31/05/2016</t>
  </si>
  <si>
    <t>Valor do Reajuste</t>
  </si>
  <si>
    <t>01/06/2016 a 31/08/2016</t>
  </si>
  <si>
    <t>09</t>
  </si>
  <si>
    <t>PIN-EMA-006</t>
  </si>
  <si>
    <t>PIN-EMA-013</t>
  </si>
  <si>
    <t>KIT DE PORTA DE MADEIRA PARA PINTURA, SEMI-OCA (LEVE OU MÉDIA), PADRÃO UN AS 
MÉDIO, 80X210CM, ESPESSURA DE 3,5CM, ITENS INCLUSOS: DOBRADIÇAS, MONT
AGEM E INSTALAÇÃO DO BATENTE, FECHADURA COM EXECUÇÃO DO FURO - FORNECIMENTO E INSTALAÇÃO. AF_08/2015</t>
  </si>
  <si>
    <t>KIT DE PORTA DE MADEIRA PARA PINTURA, SEMI-OCA (LEVE OU MÉDIA), PADRÃO UN AS 
MÉDIO, 90X210CM, ESPESSURA DE 3,5CM, ITENS INCLUSOS: DOBRADIÇAS, MONT
AGEM E INSTALAÇÃO DO BATENTE, FECHADURA COM EXECUÇÃO DO FURO - FORNECIMENTO E INSTALAÇÃO. AF_08/2015</t>
  </si>
  <si>
    <t>KIT DE PORTA DE MADEIRA PARA PINTURA, SEMI-OCA (LEVE OU MÉDIA), PADRÃO UN AS 
MÉDIO, 100X210CM, ESPESSURA DE 3,5CM, ITENS INCLUSOS: DOBRADIÇAS, MONT
AGEM E INSTALAÇÃO DO BATENTE, FECHADURA COM EXECUÇÃO DO FURO - FORNECIMENTO E INSTALAÇÃO. AF_08/2015</t>
  </si>
  <si>
    <t>PORTA EM MADEIRA DE LEI ESPECIAL 80 X 210 CM, COM REVESTIMENTO EM
LAMINADO MELAMÍNICO NAS DUAS FACES, INCLUSIVE FERRAGENS E
MAÇANETA TIPO ALAVANCA
PORTA EM MADEIRA DE LEI ESPECIAL 80 X 210 CM, COM REVESTIMENTO EM
LAMINADO MELAMÍNICO NAS DUAS FACES, INCLUSIVE FERRAGENS E
MAÇANETA TIPO ALAVANCA</t>
  </si>
  <si>
    <t>ELE-INT-015</t>
  </si>
  <si>
    <t>ELE-INT-026</t>
  </si>
  <si>
    <t>PLANILHA ORÇAMENTÁRIA DE CUSTOS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</si>
  <si>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</si>
  <si>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 xml:space="preserve">FORMA DE EXECUÇÃO: </t>
  </si>
  <si>
    <t>(    )</t>
  </si>
  <si>
    <t>ADMINISTRAÇÃO DIRETA</t>
  </si>
  <si>
    <r>
      <t xml:space="preserve">(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)</t>
    </r>
  </si>
  <si>
    <t>ADMINISTRAÇÃO INDIRETA</t>
  </si>
  <si>
    <t>Composição do BDI sugerida</t>
  </si>
  <si>
    <t>Intervalos admissíveis sem justificativa</t>
  </si>
  <si>
    <t>Composição adotada</t>
  </si>
  <si>
    <t>BDI  Proposto:</t>
  </si>
  <si>
    <t>Administração Central (AC)</t>
  </si>
  <si>
    <t>De 3,40 % até 10,00%</t>
  </si>
  <si>
    <t>Lucro (L)</t>
  </si>
  <si>
    <t>De 5,00 % até 9,90%</t>
  </si>
  <si>
    <t>Despesas Financeiras (DF)</t>
  </si>
  <si>
    <t>De 0,50 % até 1,50%</t>
  </si>
  <si>
    <t>Seguros (S)</t>
  </si>
  <si>
    <t>De 0,00 % até 0,81%</t>
  </si>
  <si>
    <r>
      <rPr>
        <u/>
        <sz val="10"/>
        <rFont val="Arial"/>
        <family val="2"/>
      </rPr>
      <t>Observação</t>
    </r>
    <r>
      <rPr>
        <sz val="10"/>
        <rFont val="Arial"/>
        <family val="2"/>
      </rPr>
      <t>: Composição do BDI, intervalos admissíveis e Fórmula de Cálculo nos termos do Acórdão 325/2007 do TCU.</t>
    </r>
  </si>
  <si>
    <t>Garantias (G)</t>
  </si>
  <si>
    <t>De 0,00 % até 0,42%</t>
  </si>
  <si>
    <t xml:space="preserve">Riscos (R) </t>
  </si>
  <si>
    <t>De 0,35 % até 1,17%</t>
  </si>
  <si>
    <t>Tributos (I)</t>
  </si>
  <si>
    <t>CÓDIGO</t>
  </si>
  <si>
    <t>UNIDADE</t>
  </si>
  <si>
    <t>QUANTIDADE</t>
  </si>
  <si>
    <t>PREÇO UNITÁRIO S/ LDI</t>
  </si>
  <si>
    <t>PREÇO UNITÁRIO C/ LDI</t>
  </si>
  <si>
    <t>PREÇO TOTAL</t>
  </si>
  <si>
    <t>TOTAL GERAL DA OBRA</t>
  </si>
  <si>
    <t>REDE AR COMPRIMIDO</t>
  </si>
  <si>
    <t>COMUNICAÇÃO VISUAL</t>
  </si>
  <si>
    <t>IMP-CAM-005</t>
  </si>
  <si>
    <t>REGULARIZACAO DE PISO EM ARGAMASSA TRACO 1:3 (CIMENTO E AREIA GROSSA SEM
PENEIRAR), ESPESSURA 3,0CM, PREPARO MECANICO</t>
  </si>
  <si>
    <t>M²</t>
  </si>
  <si>
    <t>EXECUTADO</t>
  </si>
  <si>
    <t>De 4,85 % até 6,65% + 4,50 CP</t>
  </si>
  <si>
    <t>Mês 07</t>
  </si>
  <si>
    <t>CRONOGRAMA FÍSICO-FINANCEIRO DE CONSTRUÇÃO-SERVIÇOS EXECUTADOS</t>
  </si>
  <si>
    <t>CRONOGRAMA FÍSICO-FINANCEIRO DE CONSTRUÇÃO-NOVA LICITAÇÃO</t>
  </si>
  <si>
    <r>
      <t xml:space="preserve">OBRA: </t>
    </r>
    <r>
      <rPr>
        <b/>
        <sz val="10"/>
        <color indexed="10"/>
        <rFont val="Arial"/>
        <family val="2"/>
      </rPr>
      <t>Construção da UBS tipo II</t>
    </r>
  </si>
  <si>
    <t xml:space="preserve">LOCAL: Rua </t>
  </si>
  <si>
    <r>
      <t>PRAZO DE EXECUÇÃO: 03</t>
    </r>
    <r>
      <rPr>
        <b/>
        <sz val="10"/>
        <color indexed="10"/>
        <rFont val="Arial"/>
        <family val="2"/>
      </rPr>
      <t xml:space="preserve"> Meses</t>
    </r>
  </si>
  <si>
    <t>DATA: 19/09/2016</t>
  </si>
  <si>
    <r>
      <t xml:space="preserve">REGIÃO/MÊS DE REFERÊNCIA: </t>
    </r>
    <r>
      <rPr>
        <b/>
        <sz val="10"/>
        <color indexed="10"/>
        <rFont val="Arial"/>
        <family val="2"/>
      </rPr>
      <t>Região Central - DEZ/2015</t>
    </r>
  </si>
  <si>
    <t>SANDRO JOSÉ DE SOUZA</t>
  </si>
  <si>
    <t>ENGENHEIRO CIVIL</t>
  </si>
  <si>
    <t>DORIVAL FARIA BARROS</t>
  </si>
  <si>
    <t>PREFEITO MUNICIPAL</t>
  </si>
  <si>
    <t>SÃO SEBASTIÃO DO OESTE, 19 DE SETEMBRO DE 2016</t>
  </si>
  <si>
    <t>ORÇAMENTO LICITAÇÃO</t>
  </si>
  <si>
    <t>CRONOGRAMA FISICO/FINANCEIRO</t>
  </si>
  <si>
    <t>ORÇAMENTO QUANTITATIVOS</t>
  </si>
  <si>
    <t>VOLTAR</t>
  </si>
  <si>
    <t>CRONOGRAMA EMPRESA</t>
  </si>
  <si>
    <t>EMPRESA XXXXXXXXXXXXXXXXXXX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</si>
</sst>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-&quot;R$&quot;\ * #,##0.0000_-;\-&quot;R$&quot;\ * #,##0.0000_-;_-&quot;R$&quot;\ * &quot;-&quot;??_-;_-@_-"/>
    <numFmt numFmtId="167" formatCode="0.000%"/>
  </numFmts>
  <fonts count="4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</font>
    <font>
      <sz val="11"/>
      <name val="Calibri"/>
      <family val="2"/>
      <charset val="20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charset val="204"/>
    </font>
    <font>
      <sz val="9"/>
      <color rgb="FFFF0000"/>
      <name val="Arial"/>
      <family val="2"/>
    </font>
    <font>
      <sz val="9"/>
      <name val="Calibri"/>
      <family val="2"/>
      <charset val="204"/>
    </font>
    <font>
      <b/>
      <sz val="9"/>
      <color rgb="FFFF0000"/>
      <name val="Arial"/>
      <family val="2"/>
    </font>
    <font>
      <u/>
      <sz val="9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9"/>
      <color rgb="FF000000"/>
      <name val="Calibri"/>
      <family val="2"/>
      <charset val="204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rgb="FFFF0000"/>
      <name val="Times New Roman"/>
      <family val="1"/>
    </font>
    <font>
      <sz val="24"/>
      <color rgb="FF000000"/>
      <name val="Times New Roman"/>
      <family val="1"/>
    </font>
    <font>
      <u/>
      <sz val="11"/>
      <color theme="1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18"/>
      <color theme="10"/>
      <name val="Calibri"/>
      <family val="2"/>
      <charset val="204"/>
    </font>
    <font>
      <u/>
      <sz val="26"/>
      <color theme="10"/>
      <name val="Calibri"/>
      <family val="2"/>
      <charset val="204"/>
    </font>
    <font>
      <u/>
      <sz val="16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36">
    <xf numFmtId="0" fontId="0" fillId="0" borderId="0" xfId="0"/>
    <xf numFmtId="0" fontId="3" fillId="0" borderId="0" xfId="0" applyFont="1"/>
    <xf numFmtId="44" fontId="2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44" fontId="5" fillId="0" borderId="1" xfId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44" fontId="6" fillId="0" borderId="0" xfId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left" vertical="top" wrapText="1"/>
    </xf>
    <xf numFmtId="44" fontId="2" fillId="0" borderId="1" xfId="1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4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4" fontId="7" fillId="2" borderId="1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43" fontId="2" fillId="0" borderId="1" xfId="2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3" fontId="8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/>
    <xf numFmtId="2" fontId="7" fillId="2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/>
    <xf numFmtId="0" fontId="5" fillId="0" borderId="1" xfId="0" applyFont="1" applyBorder="1" applyAlignment="1"/>
    <xf numFmtId="0" fontId="5" fillId="2" borderId="8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15" fillId="2" borderId="10" xfId="0" applyFont="1" applyFill="1" applyBorder="1" applyAlignment="1">
      <alignment vertical="top"/>
    </xf>
    <xf numFmtId="0" fontId="15" fillId="0" borderId="1" xfId="0" applyFont="1" applyBorder="1"/>
    <xf numFmtId="0" fontId="17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19" fillId="0" borderId="0" xfId="0" applyFont="1"/>
    <xf numFmtId="0" fontId="16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44" fontId="21" fillId="0" borderId="0" xfId="1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44" fontId="16" fillId="2" borderId="1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4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2" fontId="16" fillId="3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44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/>
    </xf>
    <xf numFmtId="44" fontId="12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0" fillId="3" borderId="0" xfId="0" applyNumberFormat="1" applyFill="1"/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13" fillId="0" borderId="0" xfId="3"/>
    <xf numFmtId="0" fontId="28" fillId="2" borderId="19" xfId="3" applyFont="1" applyFill="1" applyBorder="1" applyAlignment="1">
      <alignment horizontal="center"/>
    </xf>
    <xf numFmtId="0" fontId="29" fillId="5" borderId="20" xfId="3" applyFont="1" applyFill="1" applyBorder="1" applyAlignment="1">
      <alignment horizontal="center"/>
    </xf>
    <xf numFmtId="10" fontId="28" fillId="0" borderId="21" xfId="3" applyNumberFormat="1" applyFont="1" applyFill="1" applyBorder="1" applyAlignment="1">
      <alignment horizontal="center"/>
    </xf>
    <xf numFmtId="0" fontId="28" fillId="2" borderId="22" xfId="3" applyFont="1" applyFill="1" applyBorder="1" applyAlignment="1"/>
    <xf numFmtId="10" fontId="28" fillId="0" borderId="23" xfId="4" applyNumberFormat="1" applyFont="1" applyFill="1" applyBorder="1" applyAlignment="1">
      <alignment horizontal="center"/>
    </xf>
    <xf numFmtId="0" fontId="28" fillId="2" borderId="24" xfId="3" applyFont="1" applyFill="1" applyBorder="1" applyAlignment="1">
      <alignment horizontal="center"/>
    </xf>
    <xf numFmtId="10" fontId="28" fillId="0" borderId="25" xfId="3" applyNumberFormat="1" applyFont="1" applyFill="1" applyBorder="1" applyAlignment="1">
      <alignment horizontal="center"/>
    </xf>
    <xf numFmtId="10" fontId="30" fillId="0" borderId="10" xfId="3" applyNumberFormat="1" applyFont="1" applyFill="1" applyBorder="1" applyAlignment="1">
      <alignment horizontal="center"/>
    </xf>
    <xf numFmtId="164" fontId="30" fillId="2" borderId="10" xfId="5" applyFont="1" applyFill="1" applyBorder="1" applyAlignment="1">
      <alignment horizontal="center"/>
    </xf>
    <xf numFmtId="10" fontId="30" fillId="0" borderId="26" xfId="3" applyNumberFormat="1" applyFont="1" applyFill="1" applyBorder="1" applyAlignment="1">
      <alignment horizontal="center"/>
    </xf>
    <xf numFmtId="164" fontId="30" fillId="2" borderId="27" xfId="5" applyFont="1" applyFill="1" applyBorder="1" applyAlignment="1">
      <alignment horizontal="center"/>
    </xf>
    <xf numFmtId="164" fontId="30" fillId="2" borderId="9" xfId="5" applyFont="1" applyFill="1" applyBorder="1"/>
    <xf numFmtId="10" fontId="30" fillId="0" borderId="11" xfId="4" applyNumberFormat="1" applyFont="1" applyFill="1" applyBorder="1" applyAlignment="1">
      <alignment horizontal="center"/>
    </xf>
    <xf numFmtId="10" fontId="30" fillId="0" borderId="28" xfId="4" applyNumberFormat="1" applyFont="1" applyFill="1" applyBorder="1" applyAlignment="1">
      <alignment horizontal="center"/>
    </xf>
    <xf numFmtId="164" fontId="30" fillId="2" borderId="9" xfId="5" applyFont="1" applyFill="1" applyBorder="1" applyAlignment="1">
      <alignment horizontal="center"/>
    </xf>
    <xf numFmtId="10" fontId="30" fillId="0" borderId="29" xfId="3" applyNumberFormat="1" applyFont="1" applyFill="1" applyBorder="1" applyAlignment="1">
      <alignment horizontal="center"/>
    </xf>
    <xf numFmtId="164" fontId="30" fillId="2" borderId="28" xfId="5" applyFont="1" applyFill="1" applyBorder="1" applyAlignment="1"/>
    <xf numFmtId="10" fontId="30" fillId="0" borderId="8" xfId="4" applyNumberFormat="1" applyFont="1" applyFill="1" applyBorder="1" applyAlignment="1">
      <alignment horizontal="center"/>
    </xf>
    <xf numFmtId="10" fontId="30" fillId="0" borderId="26" xfId="4" applyNumberFormat="1" applyFont="1" applyFill="1" applyBorder="1" applyAlignment="1">
      <alignment horizontal="center"/>
    </xf>
    <xf numFmtId="10" fontId="30" fillId="0" borderId="29" xfId="4" applyNumberFormat="1" applyFont="1" applyFill="1" applyBorder="1" applyAlignment="1">
      <alignment horizontal="center"/>
    </xf>
    <xf numFmtId="10" fontId="30" fillId="0" borderId="29" xfId="3" applyNumberFormat="1" applyFont="1" applyFill="1" applyBorder="1"/>
    <xf numFmtId="164" fontId="30" fillId="2" borderId="10" xfId="5" applyFont="1" applyFill="1" applyBorder="1" applyAlignment="1"/>
    <xf numFmtId="10" fontId="30" fillId="0" borderId="26" xfId="3" applyNumberFormat="1" applyFont="1" applyFill="1" applyBorder="1"/>
    <xf numFmtId="164" fontId="30" fillId="2" borderId="27" xfId="5" applyFont="1" applyFill="1" applyBorder="1"/>
    <xf numFmtId="10" fontId="30" fillId="0" borderId="28" xfId="4" applyNumberFormat="1" applyFont="1" applyFill="1" applyBorder="1"/>
    <xf numFmtId="4" fontId="30" fillId="2" borderId="30" xfId="3" applyNumberFormat="1" applyFont="1" applyFill="1" applyBorder="1" applyAlignment="1"/>
    <xf numFmtId="10" fontId="30" fillId="0" borderId="31" xfId="3" applyNumberFormat="1" applyFont="1" applyFill="1" applyBorder="1"/>
    <xf numFmtId="164" fontId="30" fillId="2" borderId="18" xfId="5" applyFont="1" applyFill="1" applyBorder="1"/>
    <xf numFmtId="164" fontId="30" fillId="2" borderId="0" xfId="5" applyFont="1" applyFill="1" applyBorder="1"/>
    <xf numFmtId="10" fontId="30" fillId="0" borderId="32" xfId="4" applyNumberFormat="1" applyFont="1" applyFill="1" applyBorder="1"/>
    <xf numFmtId="10" fontId="30" fillId="0" borderId="32" xfId="4" applyNumberFormat="1" applyFont="1" applyFill="1" applyBorder="1" applyAlignment="1">
      <alignment horizontal="center"/>
    </xf>
    <xf numFmtId="164" fontId="30" fillId="2" borderId="0" xfId="5" applyFont="1" applyFill="1" applyBorder="1" applyAlignment="1">
      <alignment horizontal="center"/>
    </xf>
    <xf numFmtId="10" fontId="30" fillId="0" borderId="17" xfId="3" applyNumberFormat="1" applyFont="1" applyFill="1" applyBorder="1"/>
    <xf numFmtId="164" fontId="30" fillId="2" borderId="32" xfId="5" applyFont="1" applyFill="1" applyBorder="1" applyAlignment="1"/>
    <xf numFmtId="0" fontId="28" fillId="5" borderId="6" xfId="3" applyFont="1" applyFill="1" applyBorder="1" applyAlignment="1">
      <alignment horizontal="center"/>
    </xf>
    <xf numFmtId="10" fontId="28" fillId="0" borderId="33" xfId="3" applyNumberFormat="1" applyFont="1" applyFill="1" applyBorder="1" applyAlignment="1">
      <alignment horizontal="center"/>
    </xf>
    <xf numFmtId="4" fontId="30" fillId="2" borderId="1" xfId="3" applyNumberFormat="1" applyFont="1" applyFill="1" applyBorder="1" applyAlignment="1"/>
    <xf numFmtId="10" fontId="30" fillId="0" borderId="1" xfId="3" applyNumberFormat="1" applyFont="1" applyFill="1" applyBorder="1"/>
    <xf numFmtId="43" fontId="30" fillId="2" borderId="1" xfId="2" applyFont="1" applyFill="1" applyBorder="1"/>
    <xf numFmtId="10" fontId="30" fillId="0" borderId="1" xfId="2" applyNumberFormat="1" applyFont="1" applyFill="1" applyBorder="1"/>
    <xf numFmtId="10" fontId="30" fillId="0" borderId="1" xfId="2" applyNumberFormat="1" applyFont="1" applyFill="1" applyBorder="1" applyAlignment="1">
      <alignment horizontal="center"/>
    </xf>
    <xf numFmtId="43" fontId="30" fillId="2" borderId="1" xfId="2" applyFont="1" applyFill="1" applyBorder="1" applyAlignment="1">
      <alignment horizontal="center"/>
    </xf>
    <xf numFmtId="4" fontId="13" fillId="0" borderId="0" xfId="3" applyNumberFormat="1"/>
    <xf numFmtId="0" fontId="28" fillId="5" borderId="34" xfId="3" applyFont="1" applyFill="1" applyBorder="1" applyAlignment="1">
      <alignment horizontal="center"/>
    </xf>
    <xf numFmtId="10" fontId="28" fillId="0" borderId="17" xfId="3" applyNumberFormat="1" applyFont="1" applyFill="1" applyBorder="1" applyAlignment="1">
      <alignment horizontal="center"/>
    </xf>
    <xf numFmtId="10" fontId="30" fillId="2" borderId="1" xfId="3" applyNumberFormat="1" applyFont="1" applyFill="1" applyBorder="1" applyAlignment="1"/>
    <xf numFmtId="0" fontId="31" fillId="5" borderId="0" xfId="3" applyFont="1" applyFill="1"/>
    <xf numFmtId="10" fontId="14" fillId="0" borderId="0" xfId="3" applyNumberFormat="1" applyFont="1" applyFill="1"/>
    <xf numFmtId="0" fontId="14" fillId="2" borderId="0" xfId="3" applyFont="1" applyFill="1"/>
    <xf numFmtId="10" fontId="11" fillId="0" borderId="0" xfId="3" applyNumberFormat="1" applyFont="1" applyFill="1"/>
    <xf numFmtId="10" fontId="31" fillId="0" borderId="0" xfId="3" applyNumberFormat="1" applyFont="1" applyFill="1"/>
    <xf numFmtId="0" fontId="31" fillId="2" borderId="0" xfId="3" applyFont="1" applyFill="1"/>
    <xf numFmtId="10" fontId="31" fillId="0" borderId="0" xfId="4" applyNumberFormat="1" applyFont="1" applyFill="1"/>
    <xf numFmtId="0" fontId="14" fillId="5" borderId="0" xfId="3" applyFont="1" applyFill="1"/>
    <xf numFmtId="10" fontId="14" fillId="0" borderId="0" xfId="4" applyNumberFormat="1" applyFont="1" applyFill="1"/>
    <xf numFmtId="10" fontId="28" fillId="0" borderId="24" xfId="3" applyNumberFormat="1" applyFont="1" applyFill="1" applyBorder="1" applyAlignment="1">
      <alignment horizontal="center"/>
    </xf>
    <xf numFmtId="0" fontId="27" fillId="5" borderId="39" xfId="3" applyFont="1" applyFill="1" applyBorder="1" applyAlignment="1">
      <alignment horizontal="center"/>
    </xf>
    <xf numFmtId="0" fontId="28" fillId="5" borderId="11" xfId="3" applyFont="1" applyFill="1" applyBorder="1" applyAlignment="1">
      <alignment horizontal="center"/>
    </xf>
    <xf numFmtId="0" fontId="28" fillId="2" borderId="40" xfId="3" applyFont="1" applyFill="1" applyBorder="1" applyAlignment="1">
      <alignment horizontal="center"/>
    </xf>
    <xf numFmtId="0" fontId="16" fillId="5" borderId="41" xfId="3" applyFont="1" applyFill="1" applyBorder="1"/>
    <xf numFmtId="43" fontId="30" fillId="2" borderId="42" xfId="2" applyFont="1" applyFill="1" applyBorder="1"/>
    <xf numFmtId="0" fontId="16" fillId="5" borderId="32" xfId="3" applyFont="1" applyFill="1" applyBorder="1"/>
    <xf numFmtId="0" fontId="16" fillId="5" borderId="23" xfId="3" applyFont="1" applyFill="1" applyBorder="1"/>
    <xf numFmtId="10" fontId="28" fillId="0" borderId="23" xfId="3" applyNumberFormat="1" applyFont="1" applyFill="1" applyBorder="1" applyAlignment="1">
      <alignment horizontal="center"/>
    </xf>
    <xf numFmtId="0" fontId="30" fillId="2" borderId="34" xfId="3" applyFont="1" applyFill="1" applyBorder="1" applyAlignment="1"/>
    <xf numFmtId="10" fontId="30" fillId="0" borderId="25" xfId="3" applyNumberFormat="1" applyFont="1" applyFill="1" applyBorder="1"/>
    <xf numFmtId="43" fontId="30" fillId="2" borderId="19" xfId="2" applyFont="1" applyFill="1" applyBorder="1"/>
    <xf numFmtId="43" fontId="30" fillId="0" borderId="19" xfId="2" applyFont="1" applyFill="1" applyBorder="1"/>
    <xf numFmtId="10" fontId="30" fillId="0" borderId="19" xfId="2" applyNumberFormat="1" applyFont="1" applyFill="1" applyBorder="1"/>
    <xf numFmtId="43" fontId="30" fillId="0" borderId="19" xfId="2" applyFont="1" applyFill="1" applyBorder="1" applyAlignment="1">
      <alignment horizontal="center"/>
    </xf>
    <xf numFmtId="43" fontId="30" fillId="2" borderId="19" xfId="2" applyFont="1" applyFill="1" applyBorder="1" applyAlignment="1">
      <alignment horizontal="center"/>
    </xf>
    <xf numFmtId="43" fontId="30" fillId="2" borderId="43" xfId="2" applyFont="1" applyFill="1" applyBorder="1"/>
    <xf numFmtId="0" fontId="30" fillId="0" borderId="3" xfId="3" applyFont="1" applyBorder="1"/>
    <xf numFmtId="0" fontId="30" fillId="5" borderId="3" xfId="3" applyFont="1" applyFill="1" applyBorder="1"/>
    <xf numFmtId="0" fontId="30" fillId="5" borderId="7" xfId="3" applyFont="1" applyFill="1" applyBorder="1"/>
    <xf numFmtId="165" fontId="15" fillId="5" borderId="44" xfId="3" applyNumberFormat="1" applyFont="1" applyFill="1" applyBorder="1" applyAlignment="1">
      <alignment horizontal="center"/>
    </xf>
    <xf numFmtId="165" fontId="15" fillId="5" borderId="45" xfId="3" applyNumberFormat="1" applyFont="1" applyFill="1" applyBorder="1" applyAlignment="1">
      <alignment horizontal="center"/>
    </xf>
    <xf numFmtId="165" fontId="15" fillId="5" borderId="28" xfId="3" applyNumberFormat="1" applyFont="1" applyFill="1" applyBorder="1" applyAlignment="1">
      <alignment horizontal="center"/>
    </xf>
    <xf numFmtId="165" fontId="28" fillId="5" borderId="28" xfId="3" applyNumberFormat="1" applyFont="1" applyFill="1" applyBorder="1" applyAlignment="1">
      <alignment horizontal="center"/>
    </xf>
    <xf numFmtId="165" fontId="28" fillId="5" borderId="41" xfId="3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10" fontId="26" fillId="0" borderId="0" xfId="3" applyNumberFormat="1" applyFont="1" applyFill="1"/>
    <xf numFmtId="0" fontId="26" fillId="2" borderId="0" xfId="3" applyFont="1" applyFill="1"/>
    <xf numFmtId="0" fontId="26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5" fillId="0" borderId="0" xfId="0" applyFont="1"/>
    <xf numFmtId="4" fontId="0" fillId="0" borderId="0" xfId="0" applyNumberForma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0" fillId="0" borderId="0" xfId="2" applyFont="1" applyFill="1" applyAlignment="1">
      <alignment horizontal="center" vertical="center"/>
    </xf>
    <xf numFmtId="0" fontId="5" fillId="6" borderId="0" xfId="0" applyFont="1" applyFill="1"/>
    <xf numFmtId="4" fontId="0" fillId="6" borderId="0" xfId="0" applyNumberFormat="1" applyFill="1"/>
    <xf numFmtId="4" fontId="0" fillId="0" borderId="0" xfId="0" applyNumberFormat="1" applyFill="1"/>
    <xf numFmtId="0" fontId="0" fillId="0" borderId="0" xfId="0" applyFill="1"/>
    <xf numFmtId="43" fontId="0" fillId="0" borderId="0" xfId="2" applyFont="1" applyFill="1"/>
    <xf numFmtId="43" fontId="3" fillId="0" borderId="0" xfId="2" applyFont="1" applyFill="1"/>
    <xf numFmtId="43" fontId="30" fillId="2" borderId="1" xfId="2" applyFont="1" applyFill="1" applyBorder="1" applyAlignment="1"/>
    <xf numFmtId="44" fontId="0" fillId="0" borderId="0" xfId="0" applyNumberForma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30" fillId="2" borderId="2" xfId="3" applyNumberFormat="1" applyFont="1" applyFill="1" applyBorder="1" applyAlignment="1"/>
    <xf numFmtId="10" fontId="30" fillId="2" borderId="2" xfId="3" applyNumberFormat="1" applyFont="1" applyFill="1" applyBorder="1" applyAlignment="1"/>
    <xf numFmtId="10" fontId="30" fillId="0" borderId="1" xfId="6" applyNumberFormat="1" applyFont="1" applyFill="1" applyBorder="1" applyAlignment="1">
      <alignment horizontal="center"/>
    </xf>
    <xf numFmtId="10" fontId="30" fillId="2" borderId="10" xfId="6" applyNumberFormat="1" applyFont="1" applyFill="1" applyBorder="1" applyAlignment="1">
      <alignment horizontal="center"/>
    </xf>
    <xf numFmtId="167" fontId="0" fillId="0" borderId="0" xfId="6" applyNumberFormat="1" applyFont="1"/>
    <xf numFmtId="44" fontId="5" fillId="0" borderId="1" xfId="1" applyFont="1" applyFill="1" applyBorder="1" applyAlignment="1">
      <alignment horizontal="center" vertical="center"/>
    </xf>
    <xf numFmtId="9" fontId="0" fillId="0" borderId="0" xfId="6" applyFont="1" applyFill="1"/>
    <xf numFmtId="0" fontId="5" fillId="0" borderId="1" xfId="0" applyFont="1" applyFill="1" applyBorder="1" applyAlignment="1"/>
    <xf numFmtId="0" fontId="15" fillId="0" borderId="1" xfId="0" applyFont="1" applyFill="1" applyBorder="1" applyAlignment="1"/>
    <xf numFmtId="0" fontId="5" fillId="0" borderId="8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5" fillId="0" borderId="1" xfId="0" applyFont="1" applyFill="1" applyBorder="1"/>
    <xf numFmtId="0" fontId="15" fillId="0" borderId="1" xfId="0" applyFont="1" applyFill="1" applyBorder="1"/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/>
    <xf numFmtId="44" fontId="5" fillId="0" borderId="1" xfId="1" applyFont="1" applyFill="1" applyBorder="1"/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44" fontId="12" fillId="0" borderId="1" xfId="1" applyFont="1" applyFill="1" applyBorder="1" applyAlignment="1">
      <alignment horizontal="center"/>
    </xf>
    <xf numFmtId="9" fontId="3" fillId="0" borderId="0" xfId="6" applyFont="1" applyFill="1"/>
    <xf numFmtId="0" fontId="2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9" fontId="0" fillId="0" borderId="0" xfId="6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0" fontId="0" fillId="0" borderId="0" xfId="6" applyNumberFormat="1" applyFont="1" applyFill="1" applyAlignment="1">
      <alignment horizontal="center" vertical="center"/>
    </xf>
    <xf numFmtId="10" fontId="4" fillId="0" borderId="0" xfId="6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44" fontId="0" fillId="0" borderId="0" xfId="6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34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4" fontId="21" fillId="0" borderId="1" xfId="1" applyFont="1" applyFill="1" applyBorder="1" applyAlignment="1">
      <alignment horizontal="center" vertical="center"/>
    </xf>
    <xf numFmtId="0" fontId="0" fillId="0" borderId="1" xfId="0" applyFill="1" applyBorder="1"/>
    <xf numFmtId="0" fontId="34" fillId="0" borderId="1" xfId="0" applyFont="1" applyFill="1" applyBorder="1"/>
    <xf numFmtId="10" fontId="0" fillId="0" borderId="0" xfId="0" applyNumberFormat="1" applyFill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/>
    </xf>
    <xf numFmtId="0" fontId="6" fillId="0" borderId="0" xfId="0" applyFont="1" applyFill="1"/>
    <xf numFmtId="0" fontId="19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44" fontId="6" fillId="0" borderId="0" xfId="1" applyFont="1" applyFill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0" fontId="4" fillId="3" borderId="0" xfId="2" applyNumberFormat="1" applyFont="1" applyFill="1"/>
    <xf numFmtId="44" fontId="6" fillId="0" borderId="0" xfId="0" applyNumberFormat="1" applyFont="1" applyFill="1" applyAlignment="1">
      <alignment horizontal="center" vertical="center"/>
    </xf>
    <xf numFmtId="44" fontId="6" fillId="0" borderId="0" xfId="6" applyNumberFormat="1" applyFont="1" applyFill="1" applyAlignment="1">
      <alignment horizontal="center" vertical="center"/>
    </xf>
    <xf numFmtId="167" fontId="0" fillId="0" borderId="0" xfId="6" applyNumberFormat="1" applyFont="1" applyFill="1"/>
    <xf numFmtId="0" fontId="28" fillId="2" borderId="22" xfId="3" applyFont="1" applyFill="1" applyBorder="1" applyAlignment="1">
      <alignment horizontal="center"/>
    </xf>
    <xf numFmtId="2" fontId="35" fillId="0" borderId="0" xfId="0" applyNumberFormat="1" applyFont="1" applyFill="1"/>
    <xf numFmtId="43" fontId="13" fillId="0" borderId="0" xfId="2" applyFont="1"/>
    <xf numFmtId="0" fontId="27" fillId="5" borderId="1" xfId="3" applyFont="1" applyFill="1" applyBorder="1" applyAlignment="1">
      <alignment horizontal="center"/>
    </xf>
    <xf numFmtId="0" fontId="28" fillId="5" borderId="1" xfId="3" applyFont="1" applyFill="1" applyBorder="1" applyAlignment="1">
      <alignment horizontal="center"/>
    </xf>
    <xf numFmtId="10" fontId="28" fillId="0" borderId="1" xfId="3" applyNumberFormat="1" applyFont="1" applyFill="1" applyBorder="1" applyAlignment="1">
      <alignment horizontal="center"/>
    </xf>
    <xf numFmtId="0" fontId="28" fillId="2" borderId="1" xfId="3" applyFont="1" applyFill="1" applyBorder="1" applyAlignment="1">
      <alignment horizontal="center"/>
    </xf>
    <xf numFmtId="0" fontId="29" fillId="5" borderId="1" xfId="3" applyFont="1" applyFill="1" applyBorder="1" applyAlignment="1">
      <alignment horizontal="center"/>
    </xf>
    <xf numFmtId="10" fontId="28" fillId="0" borderId="1" xfId="4" applyNumberFormat="1" applyFont="1" applyFill="1" applyBorder="1" applyAlignment="1">
      <alignment horizontal="center"/>
    </xf>
    <xf numFmtId="165" fontId="15" fillId="5" borderId="1" xfId="3" applyNumberFormat="1" applyFont="1" applyFill="1" applyBorder="1" applyAlignment="1">
      <alignment horizontal="center"/>
    </xf>
    <xf numFmtId="0" fontId="30" fillId="0" borderId="1" xfId="3" applyFont="1" applyBorder="1"/>
    <xf numFmtId="10" fontId="30" fillId="0" borderId="1" xfId="3" applyNumberFormat="1" applyFont="1" applyFill="1" applyBorder="1" applyAlignment="1">
      <alignment horizontal="center"/>
    </xf>
    <xf numFmtId="164" fontId="30" fillId="2" borderId="1" xfId="5" applyFont="1" applyFill="1" applyBorder="1" applyAlignment="1">
      <alignment horizontal="center"/>
    </xf>
    <xf numFmtId="10" fontId="30" fillId="2" borderId="1" xfId="6" applyNumberFormat="1" applyFont="1" applyFill="1" applyBorder="1" applyAlignment="1">
      <alignment horizontal="center"/>
    </xf>
    <xf numFmtId="164" fontId="30" fillId="2" borderId="1" xfId="5" applyFont="1" applyFill="1" applyBorder="1"/>
    <xf numFmtId="10" fontId="30" fillId="0" borderId="1" xfId="4" applyNumberFormat="1" applyFont="1" applyFill="1" applyBorder="1" applyAlignment="1">
      <alignment horizontal="center"/>
    </xf>
    <xf numFmtId="164" fontId="30" fillId="2" borderId="1" xfId="5" applyFont="1" applyFill="1" applyBorder="1" applyAlignment="1"/>
    <xf numFmtId="4" fontId="0" fillId="8" borderId="0" xfId="0" applyNumberFormat="1" applyFill="1"/>
    <xf numFmtId="4" fontId="3" fillId="8" borderId="0" xfId="0" applyNumberFormat="1" applyFont="1" applyFill="1"/>
    <xf numFmtId="43" fontId="0" fillId="0" borderId="0" xfId="2" applyFont="1"/>
    <xf numFmtId="164" fontId="39" fillId="2" borderId="1" xfId="5" applyFont="1" applyFill="1" applyBorder="1" applyAlignment="1">
      <alignment horizontal="center"/>
    </xf>
    <xf numFmtId="10" fontId="14" fillId="2" borderId="0" xfId="3" applyNumberFormat="1" applyFont="1" applyFill="1"/>
    <xf numFmtId="10" fontId="18" fillId="3" borderId="0" xfId="3" applyNumberFormat="1" applyFont="1" applyFill="1"/>
    <xf numFmtId="0" fontId="16" fillId="8" borderId="1" xfId="3" applyFont="1" applyFill="1" applyBorder="1"/>
    <xf numFmtId="0" fontId="28" fillId="8" borderId="1" xfId="3" applyFont="1" applyFill="1" applyBorder="1" applyAlignment="1">
      <alignment horizontal="center"/>
    </xf>
    <xf numFmtId="10" fontId="30" fillId="8" borderId="1" xfId="6" applyNumberFormat="1" applyFont="1" applyFill="1" applyBorder="1" applyAlignment="1">
      <alignment horizontal="center"/>
    </xf>
    <xf numFmtId="4" fontId="30" fillId="8" borderId="1" xfId="3" applyNumberFormat="1" applyFont="1" applyFill="1" applyBorder="1" applyAlignment="1"/>
    <xf numFmtId="10" fontId="30" fillId="8" borderId="1" xfId="3" applyNumberFormat="1" applyFont="1" applyFill="1" applyBorder="1"/>
    <xf numFmtId="43" fontId="30" fillId="8" borderId="1" xfId="2" applyFont="1" applyFill="1" applyBorder="1"/>
    <xf numFmtId="10" fontId="30" fillId="8" borderId="1" xfId="2" applyNumberFormat="1" applyFont="1" applyFill="1" applyBorder="1"/>
    <xf numFmtId="10" fontId="30" fillId="8" borderId="1" xfId="2" applyNumberFormat="1" applyFont="1" applyFill="1" applyBorder="1" applyAlignment="1">
      <alignment horizontal="center"/>
    </xf>
    <xf numFmtId="43" fontId="30" fillId="8" borderId="1" xfId="2" applyFont="1" applyFill="1" applyBorder="1" applyAlignment="1">
      <alignment horizontal="center"/>
    </xf>
    <xf numFmtId="43" fontId="30" fillId="8" borderId="1" xfId="2" applyFont="1" applyFill="1" applyBorder="1" applyAlignment="1"/>
    <xf numFmtId="0" fontId="30" fillId="8" borderId="1" xfId="3" applyFont="1" applyFill="1" applyBorder="1" applyAlignment="1"/>
    <xf numFmtId="0" fontId="0" fillId="0" borderId="0" xfId="0" applyProtection="1"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0" fontId="35" fillId="0" borderId="0" xfId="6" applyNumberFormat="1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10" fontId="35" fillId="7" borderId="20" xfId="6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60" xfId="0" applyFont="1" applyFill="1" applyBorder="1" applyAlignment="1" applyProtection="1">
      <alignment horizontal="center" vertical="center"/>
      <protection locked="0"/>
    </xf>
    <xf numFmtId="0" fontId="2" fillId="6" borderId="63" xfId="0" applyFont="1" applyFill="1" applyBorder="1" applyAlignment="1" applyProtection="1">
      <alignment horizontal="center" vertical="center"/>
      <protection locked="0"/>
    </xf>
    <xf numFmtId="0" fontId="2" fillId="6" borderId="62" xfId="0" applyFont="1" applyFill="1" applyBorder="1" applyAlignment="1" applyProtection="1">
      <alignment horizontal="center" vertical="center"/>
      <protection locked="0"/>
    </xf>
    <xf numFmtId="0" fontId="2" fillId="6" borderId="60" xfId="0" applyFont="1" applyFill="1" applyBorder="1" applyAlignment="1" applyProtection="1">
      <alignment horizontal="center" vertical="center" wrapText="1"/>
      <protection locked="0"/>
    </xf>
    <xf numFmtId="0" fontId="2" fillId="6" borderId="63" xfId="0" applyFont="1" applyFill="1" applyBorder="1" applyAlignment="1" applyProtection="1">
      <alignment horizontal="center" vertical="center" wrapText="1"/>
      <protection locked="0"/>
    </xf>
    <xf numFmtId="0" fontId="38" fillId="6" borderId="64" xfId="0" applyFont="1" applyFill="1" applyBorder="1" applyAlignment="1" applyProtection="1">
      <alignment horizontal="center" vertical="center" wrapText="1"/>
      <protection locked="0"/>
    </xf>
    <xf numFmtId="4" fontId="38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8" fillId="0" borderId="51" xfId="0" applyFont="1" applyBorder="1" applyAlignment="1" applyProtection="1">
      <alignment horizontal="center" vertical="center" wrapText="1"/>
      <protection locked="0"/>
    </xf>
    <xf numFmtId="4" fontId="38" fillId="0" borderId="5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38" fillId="6" borderId="51" xfId="0" applyFont="1" applyFill="1" applyBorder="1" applyAlignment="1" applyProtection="1">
      <alignment horizontal="center" vertical="center" wrapText="1"/>
      <protection locked="0"/>
    </xf>
    <xf numFmtId="4" fontId="38" fillId="6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0" xfId="0" applyNumberFormat="1" applyFill="1" applyProtection="1">
      <protection locked="0"/>
    </xf>
    <xf numFmtId="0" fontId="38" fillId="0" borderId="51" xfId="0" applyFont="1" applyFill="1" applyBorder="1" applyAlignment="1" applyProtection="1">
      <alignment horizontal="center" vertical="center" wrapText="1"/>
      <protection locked="0"/>
    </xf>
    <xf numFmtId="4" fontId="38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38" fillId="8" borderId="51" xfId="0" applyFont="1" applyFill="1" applyBorder="1" applyAlignment="1" applyProtection="1">
      <alignment horizontal="center" vertical="center" wrapText="1"/>
      <protection locked="0"/>
    </xf>
    <xf numFmtId="4" fontId="38" fillId="8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8" borderId="0" xfId="0" applyNumberFormat="1" applyFill="1" applyProtection="1">
      <protection locked="0"/>
    </xf>
    <xf numFmtId="0" fontId="37" fillId="8" borderId="51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Protection="1">
      <protection locked="0"/>
    </xf>
    <xf numFmtId="4" fontId="37" fillId="8" borderId="51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0" xfId="0" applyNumberFormat="1" applyFont="1" applyFill="1" applyProtection="1">
      <protection locked="0"/>
    </xf>
    <xf numFmtId="4" fontId="37" fillId="0" borderId="20" xfId="0" applyNumberFormat="1" applyFont="1" applyBorder="1" applyAlignment="1" applyProtection="1">
      <alignment horizontal="center" vertical="center" wrapText="1"/>
      <protection locked="0"/>
    </xf>
    <xf numFmtId="43" fontId="0" fillId="0" borderId="0" xfId="2" applyFo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4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7" fontId="0" fillId="0" borderId="0" xfId="6" applyNumberFormat="1" applyFont="1" applyProtection="1">
      <protection locked="0"/>
    </xf>
    <xf numFmtId="4" fontId="38" fillId="6" borderId="48" xfId="0" applyNumberFormat="1" applyFont="1" applyFill="1" applyBorder="1" applyAlignment="1" applyProtection="1">
      <alignment horizontal="center" vertical="center" wrapText="1"/>
    </xf>
    <xf numFmtId="4" fontId="38" fillId="0" borderId="51" xfId="0" applyNumberFormat="1" applyFont="1" applyBorder="1" applyAlignment="1" applyProtection="1">
      <alignment horizontal="center" vertical="center" wrapText="1"/>
    </xf>
    <xf numFmtId="4" fontId="38" fillId="6" borderId="51" xfId="0" applyNumberFormat="1" applyFont="1" applyFill="1" applyBorder="1" applyAlignment="1" applyProtection="1">
      <alignment horizontal="center" vertical="center" wrapText="1"/>
    </xf>
    <xf numFmtId="4" fontId="38" fillId="0" borderId="51" xfId="0" applyNumberFormat="1" applyFont="1" applyFill="1" applyBorder="1" applyAlignment="1" applyProtection="1">
      <alignment horizontal="center" vertical="center" wrapText="1"/>
    </xf>
    <xf numFmtId="4" fontId="38" fillId="8" borderId="51" xfId="0" applyNumberFormat="1" applyFont="1" applyFill="1" applyBorder="1" applyAlignment="1" applyProtection="1">
      <alignment horizontal="center" vertical="center" wrapText="1"/>
    </xf>
    <xf numFmtId="4" fontId="37" fillId="8" borderId="51" xfId="0" applyNumberFormat="1" applyFont="1" applyFill="1" applyBorder="1" applyAlignment="1" applyProtection="1">
      <alignment horizontal="center" vertical="center" wrapText="1"/>
    </xf>
    <xf numFmtId="2" fontId="38" fillId="6" borderId="64" xfId="2" applyNumberFormat="1" applyFont="1" applyFill="1" applyBorder="1" applyAlignment="1" applyProtection="1">
      <alignment horizontal="center" vertical="center" wrapText="1"/>
    </xf>
    <xf numFmtId="2" fontId="38" fillId="0" borderId="51" xfId="2" applyNumberFormat="1" applyFont="1" applyFill="1" applyBorder="1" applyAlignment="1" applyProtection="1">
      <alignment horizontal="center" vertical="center" wrapText="1"/>
    </xf>
    <xf numFmtId="2" fontId="38" fillId="6" borderId="51" xfId="2" applyNumberFormat="1" applyFont="1" applyFill="1" applyBorder="1" applyAlignment="1" applyProtection="1">
      <alignment horizontal="center" vertical="center" wrapText="1"/>
    </xf>
    <xf numFmtId="2" fontId="38" fillId="8" borderId="51" xfId="2" applyNumberFormat="1" applyFont="1" applyFill="1" applyBorder="1" applyAlignment="1" applyProtection="1">
      <alignment horizontal="center" vertical="center" wrapText="1"/>
    </xf>
    <xf numFmtId="2" fontId="37" fillId="8" borderId="51" xfId="2" applyNumberFormat="1" applyFont="1" applyFill="1" applyBorder="1" applyAlignment="1" applyProtection="1">
      <alignment horizontal="center" vertical="center" wrapText="1"/>
    </xf>
    <xf numFmtId="4" fontId="38" fillId="6" borderId="49" xfId="0" applyNumberFormat="1" applyFont="1" applyFill="1" applyBorder="1" applyAlignment="1" applyProtection="1">
      <alignment horizontal="center" vertical="center" wrapText="1"/>
    </xf>
    <xf numFmtId="4" fontId="38" fillId="0" borderId="52" xfId="0" applyNumberFormat="1" applyFont="1" applyBorder="1" applyAlignment="1" applyProtection="1">
      <alignment horizontal="center" vertical="center" wrapText="1"/>
    </xf>
    <xf numFmtId="4" fontId="38" fillId="6" borderId="52" xfId="0" applyNumberFormat="1" applyFont="1" applyFill="1" applyBorder="1" applyAlignment="1" applyProtection="1">
      <alignment horizontal="center" vertical="center" wrapText="1"/>
    </xf>
    <xf numFmtId="4" fontId="38" fillId="0" borderId="52" xfId="0" applyNumberFormat="1" applyFont="1" applyFill="1" applyBorder="1" applyAlignment="1" applyProtection="1">
      <alignment horizontal="center" vertical="center" wrapText="1"/>
    </xf>
    <xf numFmtId="4" fontId="38" fillId="8" borderId="52" xfId="0" applyNumberFormat="1" applyFont="1" applyFill="1" applyBorder="1" applyAlignment="1" applyProtection="1">
      <alignment horizontal="center" vertical="center" wrapText="1"/>
    </xf>
    <xf numFmtId="4" fontId="37" fillId="8" borderId="52" xfId="0" applyNumberFormat="1" applyFont="1" applyFill="1" applyBorder="1" applyAlignment="1" applyProtection="1">
      <alignment horizontal="center" vertical="center" wrapText="1"/>
    </xf>
    <xf numFmtId="0" fontId="41" fillId="9" borderId="20" xfId="7" applyFill="1" applyBorder="1" applyAlignment="1">
      <alignment horizontal="center" vertical="center"/>
    </xf>
    <xf numFmtId="0" fontId="42" fillId="9" borderId="20" xfId="7" applyFont="1" applyFill="1" applyBorder="1" applyAlignment="1">
      <alignment horizontal="center" vertical="center"/>
    </xf>
    <xf numFmtId="0" fontId="0" fillId="0" borderId="0" xfId="0" applyBorder="1"/>
    <xf numFmtId="0" fontId="41" fillId="10" borderId="20" xfId="7" applyFill="1" applyBorder="1" applyAlignment="1">
      <alignment horizontal="center" vertical="center"/>
    </xf>
    <xf numFmtId="164" fontId="30" fillId="2" borderId="1" xfId="5" applyFont="1" applyFill="1" applyBorder="1" applyAlignment="1" applyProtection="1">
      <alignment horizontal="center"/>
    </xf>
    <xf numFmtId="164" fontId="30" fillId="2" borderId="1" xfId="5" applyFont="1" applyFill="1" applyBorder="1" applyProtection="1"/>
    <xf numFmtId="0" fontId="27" fillId="5" borderId="1" xfId="3" applyFont="1" applyFill="1" applyBorder="1" applyAlignment="1" applyProtection="1">
      <alignment horizontal="center"/>
    </xf>
    <xf numFmtId="0" fontId="28" fillId="5" borderId="1" xfId="3" applyFont="1" applyFill="1" applyBorder="1" applyAlignment="1" applyProtection="1">
      <alignment horizontal="center"/>
    </xf>
    <xf numFmtId="10" fontId="28" fillId="0" borderId="1" xfId="3" applyNumberFormat="1" applyFont="1" applyFill="1" applyBorder="1" applyAlignment="1" applyProtection="1">
      <alignment horizontal="center"/>
    </xf>
    <xf numFmtId="0" fontId="28" fillId="2" borderId="1" xfId="3" applyFont="1" applyFill="1" applyBorder="1" applyAlignment="1" applyProtection="1">
      <alignment horizontal="center"/>
    </xf>
    <xf numFmtId="0" fontId="29" fillId="5" borderId="1" xfId="3" applyFont="1" applyFill="1" applyBorder="1" applyAlignment="1" applyProtection="1">
      <alignment horizontal="center"/>
    </xf>
    <xf numFmtId="165" fontId="15" fillId="5" borderId="1" xfId="3" applyNumberFormat="1" applyFont="1" applyFill="1" applyBorder="1" applyAlignment="1" applyProtection="1">
      <alignment horizontal="center"/>
    </xf>
    <xf numFmtId="0" fontId="30" fillId="0" borderId="1" xfId="3" applyFont="1" applyBorder="1" applyProtection="1"/>
    <xf numFmtId="0" fontId="16" fillId="8" borderId="1" xfId="3" applyFont="1" applyFill="1" applyBorder="1" applyProtection="1"/>
    <xf numFmtId="0" fontId="28" fillId="8" borderId="1" xfId="3" applyFont="1" applyFill="1" applyBorder="1" applyAlignment="1" applyProtection="1">
      <alignment horizontal="center"/>
    </xf>
    <xf numFmtId="10" fontId="30" fillId="2" borderId="1" xfId="6" applyNumberFormat="1" applyFont="1" applyFill="1" applyBorder="1" applyAlignment="1" applyProtection="1">
      <alignment horizontal="center"/>
      <protection locked="0"/>
    </xf>
    <xf numFmtId="164" fontId="30" fillId="2" borderId="1" xfId="5" applyFont="1" applyFill="1" applyBorder="1" applyAlignment="1" applyProtection="1">
      <alignment horizontal="center"/>
      <protection locked="0"/>
    </xf>
    <xf numFmtId="10" fontId="30" fillId="0" borderId="1" xfId="3" applyNumberFormat="1" applyFont="1" applyFill="1" applyBorder="1" applyAlignment="1" applyProtection="1">
      <alignment horizontal="center"/>
      <protection locked="0"/>
    </xf>
    <xf numFmtId="164" fontId="39" fillId="2" borderId="1" xfId="5" applyFont="1" applyFill="1" applyBorder="1" applyAlignment="1" applyProtection="1">
      <alignment horizontal="center"/>
      <protection locked="0"/>
    </xf>
    <xf numFmtId="0" fontId="43" fillId="10" borderId="20" xfId="7" applyFont="1" applyFill="1" applyBorder="1" applyAlignment="1">
      <alignment horizontal="center" vertical="center"/>
    </xf>
    <xf numFmtId="0" fontId="45" fillId="10" borderId="20" xfId="7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0" fontId="35" fillId="0" borderId="0" xfId="6" applyNumberFormat="1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 wrapText="1"/>
    </xf>
    <xf numFmtId="10" fontId="35" fillId="7" borderId="20" xfId="6" applyNumberFormat="1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/>
    </xf>
    <xf numFmtId="0" fontId="2" fillId="6" borderId="60" xfId="0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62" xfId="0" applyFont="1" applyFill="1" applyBorder="1" applyAlignment="1" applyProtection="1">
      <alignment horizontal="center" vertical="center"/>
    </xf>
    <xf numFmtId="0" fontId="2" fillId="6" borderId="60" xfId="0" applyFont="1" applyFill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 wrapText="1"/>
    </xf>
    <xf numFmtId="0" fontId="38" fillId="6" borderId="64" xfId="0" applyFont="1" applyFill="1" applyBorder="1" applyAlignment="1" applyProtection="1">
      <alignment horizontal="center" vertical="center" wrapText="1"/>
    </xf>
    <xf numFmtId="0" fontId="38" fillId="0" borderId="51" xfId="0" applyFont="1" applyBorder="1" applyAlignment="1" applyProtection="1">
      <alignment horizontal="center" vertical="center" wrapText="1"/>
    </xf>
    <xf numFmtId="0" fontId="38" fillId="6" borderId="51" xfId="0" applyFont="1" applyFill="1" applyBorder="1" applyAlignment="1" applyProtection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38" fillId="8" borderId="51" xfId="0" applyFont="1" applyFill="1" applyBorder="1" applyAlignment="1" applyProtection="1">
      <alignment horizontal="center" vertical="center" wrapText="1"/>
    </xf>
    <xf numFmtId="0" fontId="37" fillId="8" borderId="51" xfId="0" applyFont="1" applyFill="1" applyBorder="1" applyAlignment="1" applyProtection="1">
      <alignment horizontal="center" vertical="center" wrapText="1"/>
    </xf>
    <xf numFmtId="4" fontId="37" fillId="0" borderId="20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4" fontId="17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2" fillId="0" borderId="1" xfId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44" fontId="2" fillId="0" borderId="1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4" fontId="2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4" fontId="8" fillId="0" borderId="1" xfId="1" applyFont="1" applyBorder="1" applyAlignment="1">
      <alignment horizontal="left" vertical="top"/>
    </xf>
    <xf numFmtId="44" fontId="2" fillId="0" borderId="1" xfId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right" vertical="top"/>
    </xf>
    <xf numFmtId="44" fontId="2" fillId="0" borderId="2" xfId="1" applyFont="1" applyBorder="1" applyAlignment="1">
      <alignment vertical="top"/>
    </xf>
    <xf numFmtId="44" fontId="2" fillId="0" borderId="3" xfId="1" applyFont="1" applyBorder="1" applyAlignment="1">
      <alignment vertical="top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4" fontId="2" fillId="0" borderId="2" xfId="1" applyFont="1" applyBorder="1" applyAlignment="1">
      <alignment vertical="top" wrapText="1"/>
    </xf>
    <xf numFmtId="44" fontId="2" fillId="0" borderId="3" xfId="1" applyFont="1" applyBorder="1" applyAlignment="1">
      <alignment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top"/>
    </xf>
    <xf numFmtId="0" fontId="2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1" applyNumberFormat="1" applyFont="1" applyBorder="1" applyAlignment="1">
      <alignment horizontal="right"/>
    </xf>
    <xf numFmtId="44" fontId="5" fillId="0" borderId="2" xfId="1" applyFont="1" applyBorder="1" applyAlignment="1">
      <alignment horizontal="center" vertical="top"/>
    </xf>
    <xf numFmtId="44" fontId="5" fillId="0" borderId="3" xfId="1" applyFont="1" applyBorder="1" applyAlignment="1">
      <alignment horizontal="center" vertical="top"/>
    </xf>
    <xf numFmtId="44" fontId="5" fillId="0" borderId="1" xfId="1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4" fontId="5" fillId="0" borderId="1" xfId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4" fontId="2" fillId="0" borderId="2" xfId="1" applyFont="1" applyBorder="1" applyAlignment="1">
      <alignment horizontal="center" vertical="top" wrapText="1"/>
    </xf>
    <xf numFmtId="44" fontId="2" fillId="0" borderId="3" xfId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top" wrapText="1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44" fontId="16" fillId="0" borderId="12" xfId="1" applyFont="1" applyBorder="1" applyAlignment="1">
      <alignment horizontal="center" vertical="center" wrapText="1"/>
    </xf>
    <xf numFmtId="44" fontId="16" fillId="0" borderId="13" xfId="1" applyFont="1" applyBorder="1" applyAlignment="1">
      <alignment horizontal="center" vertical="center" wrapText="1"/>
    </xf>
    <xf numFmtId="44" fontId="16" fillId="0" borderId="11" xfId="1" applyFont="1" applyBorder="1" applyAlignment="1">
      <alignment horizontal="center" vertical="center" wrapText="1"/>
    </xf>
    <xf numFmtId="44" fontId="2" fillId="0" borderId="4" xfId="1" applyFont="1" applyBorder="1" applyAlignment="1">
      <alignment vertical="top" wrapText="1"/>
    </xf>
    <xf numFmtId="44" fontId="2" fillId="0" borderId="4" xfId="1" applyFont="1" applyBorder="1" applyAlignment="1">
      <alignment vertical="top"/>
    </xf>
    <xf numFmtId="44" fontId="2" fillId="0" borderId="4" xfId="1" applyFont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center" vertical="top" wrapText="1"/>
    </xf>
    <xf numFmtId="10" fontId="26" fillId="0" borderId="0" xfId="3" applyNumberFormat="1" applyFont="1" applyFill="1" applyAlignment="1">
      <alignment horizontal="center"/>
    </xf>
    <xf numFmtId="0" fontId="32" fillId="2" borderId="14" xfId="3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center" vertical="center"/>
    </xf>
    <xf numFmtId="0" fontId="32" fillId="2" borderId="16" xfId="3" applyFont="1" applyFill="1" applyBorder="1" applyAlignment="1">
      <alignment horizontal="center" vertical="center"/>
    </xf>
    <xf numFmtId="0" fontId="32" fillId="2" borderId="17" xfId="3" applyFont="1" applyFill="1" applyBorder="1" applyAlignment="1">
      <alignment horizontal="center" vertical="center"/>
    </xf>
    <xf numFmtId="0" fontId="32" fillId="2" borderId="0" xfId="3" applyFont="1" applyFill="1" applyBorder="1" applyAlignment="1">
      <alignment horizontal="center" vertical="center"/>
    </xf>
    <xf numFmtId="0" fontId="32" fillId="2" borderId="18" xfId="3" applyFont="1" applyFill="1" applyBorder="1" applyAlignment="1">
      <alignment horizontal="center" vertical="center"/>
    </xf>
    <xf numFmtId="0" fontId="33" fillId="5" borderId="17" xfId="3" applyFont="1" applyFill="1" applyBorder="1" applyAlignment="1">
      <alignment horizontal="center" vertical="center"/>
    </xf>
    <xf numFmtId="0" fontId="33" fillId="5" borderId="0" xfId="3" applyFont="1" applyFill="1" applyBorder="1" applyAlignment="1">
      <alignment horizontal="center" vertical="center"/>
    </xf>
    <xf numFmtId="0" fontId="33" fillId="5" borderId="18" xfId="3" applyFont="1" applyFill="1" applyBorder="1" applyAlignment="1">
      <alignment horizontal="center" vertical="center"/>
    </xf>
    <xf numFmtId="10" fontId="25" fillId="0" borderId="17" xfId="3" applyNumberFormat="1" applyFont="1" applyFill="1" applyBorder="1" applyAlignment="1">
      <alignment horizontal="center" vertical="center"/>
    </xf>
    <xf numFmtId="10" fontId="25" fillId="0" borderId="0" xfId="3" applyNumberFormat="1" applyFont="1" applyFill="1" applyBorder="1" applyAlignment="1">
      <alignment horizontal="center" vertical="center"/>
    </xf>
    <xf numFmtId="10" fontId="25" fillId="0" borderId="18" xfId="3" applyNumberFormat="1" applyFont="1" applyFill="1" applyBorder="1" applyAlignment="1">
      <alignment horizontal="center" vertical="center"/>
    </xf>
    <xf numFmtId="10" fontId="25" fillId="0" borderId="25" xfId="3" applyNumberFormat="1" applyFont="1" applyFill="1" applyBorder="1" applyAlignment="1">
      <alignment horizontal="center" vertical="center"/>
    </xf>
    <xf numFmtId="10" fontId="25" fillId="0" borderId="34" xfId="3" applyNumberFormat="1" applyFont="1" applyFill="1" applyBorder="1" applyAlignment="1">
      <alignment horizontal="center" vertical="center"/>
    </xf>
    <xf numFmtId="10" fontId="25" fillId="0" borderId="38" xfId="3" applyNumberFormat="1" applyFont="1" applyFill="1" applyBorder="1" applyAlignment="1">
      <alignment horizontal="center" vertical="center"/>
    </xf>
    <xf numFmtId="10" fontId="26" fillId="0" borderId="6" xfId="3" applyNumberFormat="1" applyFont="1" applyFill="1" applyBorder="1" applyAlignment="1">
      <alignment horizontal="center"/>
    </xf>
    <xf numFmtId="17" fontId="28" fillId="2" borderId="36" xfId="3" applyNumberFormat="1" applyFont="1" applyFill="1" applyBorder="1" applyAlignment="1">
      <alignment horizontal="center"/>
    </xf>
    <xf numFmtId="17" fontId="28" fillId="2" borderId="37" xfId="3" applyNumberFormat="1" applyFont="1" applyFill="1" applyBorder="1" applyAlignment="1">
      <alignment horizontal="center"/>
    </xf>
    <xf numFmtId="17" fontId="28" fillId="2" borderId="34" xfId="3" applyNumberFormat="1" applyFont="1" applyFill="1" applyBorder="1" applyAlignment="1">
      <alignment horizontal="center"/>
    </xf>
    <xf numFmtId="17" fontId="28" fillId="2" borderId="11" xfId="3" applyNumberFormat="1" applyFont="1" applyFill="1" applyBorder="1" applyAlignment="1">
      <alignment horizontal="center"/>
    </xf>
    <xf numFmtId="17" fontId="28" fillId="2" borderId="35" xfId="3" applyNumberFormat="1" applyFont="1" applyFill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5" fillId="0" borderId="1" xfId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4" fontId="2" fillId="0" borderId="2" xfId="1" applyFont="1" applyFill="1" applyBorder="1" applyAlignment="1">
      <alignment horizontal="center" vertical="top" wrapText="1"/>
    </xf>
    <xf numFmtId="44" fontId="2" fillId="0" borderId="3" xfId="1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horizontal="center" vertical="top" wrapText="1"/>
    </xf>
    <xf numFmtId="44" fontId="8" fillId="0" borderId="2" xfId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vertical="top"/>
    </xf>
    <xf numFmtId="44" fontId="2" fillId="0" borderId="3" xfId="1" applyFont="1" applyFill="1" applyBorder="1" applyAlignment="1">
      <alignment vertical="top"/>
    </xf>
    <xf numFmtId="44" fontId="5" fillId="0" borderId="2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/>
    </xf>
    <xf numFmtId="44" fontId="2" fillId="0" borderId="2" xfId="1" applyFont="1" applyFill="1" applyBorder="1" applyAlignment="1">
      <alignment vertical="top" wrapText="1"/>
    </xf>
    <xf numFmtId="44" fontId="2" fillId="0" borderId="3" xfId="1" applyFont="1" applyFill="1" applyBorder="1" applyAlignment="1">
      <alignment vertical="top" wrapText="1"/>
    </xf>
    <xf numFmtId="44" fontId="5" fillId="0" borderId="2" xfId="1" applyFont="1" applyFill="1" applyBorder="1" applyAlignment="1">
      <alignment horizontal="center" vertical="top"/>
    </xf>
    <xf numFmtId="44" fontId="5" fillId="0" borderId="3" xfId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44" fontId="5" fillId="0" borderId="1" xfId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43" fontId="5" fillId="0" borderId="3" xfId="2" applyFont="1" applyFill="1" applyBorder="1" applyAlignment="1">
      <alignment horizontal="center"/>
    </xf>
    <xf numFmtId="44" fontId="2" fillId="0" borderId="1" xfId="1" applyFont="1" applyFill="1" applyBorder="1" applyAlignment="1">
      <alignment vertical="top"/>
    </xf>
    <xf numFmtId="10" fontId="5" fillId="0" borderId="1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10" fontId="5" fillId="0" borderId="1" xfId="1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38" fillId="0" borderId="51" xfId="0" applyFont="1" applyBorder="1" applyAlignment="1" applyProtection="1">
      <alignment horizontal="left" vertical="center" wrapText="1"/>
    </xf>
    <xf numFmtId="0" fontId="37" fillId="8" borderId="51" xfId="0" applyFont="1" applyFill="1" applyBorder="1" applyAlignment="1" applyProtection="1">
      <alignment horizontal="left" vertical="center" wrapText="1"/>
    </xf>
    <xf numFmtId="0" fontId="37" fillId="0" borderId="51" xfId="0" applyFont="1" applyFill="1" applyBorder="1" applyAlignment="1" applyProtection="1">
      <alignment horizontal="left" vertical="center" wrapText="1"/>
    </xf>
    <xf numFmtId="0" fontId="37" fillId="6" borderId="51" xfId="0" applyFont="1" applyFill="1" applyBorder="1" applyAlignment="1" applyProtection="1">
      <alignment horizontal="left" vertical="center" wrapText="1"/>
    </xf>
    <xf numFmtId="0" fontId="37" fillId="0" borderId="51" xfId="0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62" xfId="0" applyFont="1" applyFill="1" applyBorder="1" applyAlignment="1" applyProtection="1">
      <alignment horizontal="center" vertical="center"/>
    </xf>
    <xf numFmtId="0" fontId="37" fillId="6" borderId="64" xfId="0" applyFont="1" applyFill="1" applyBorder="1" applyAlignment="1" applyProtection="1">
      <alignment horizontal="left" vertical="center" wrapText="1"/>
    </xf>
    <xf numFmtId="0" fontId="5" fillId="0" borderId="47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0" borderId="49" xfId="0" applyFont="1" applyFill="1" applyBorder="1" applyAlignment="1" applyProtection="1">
      <alignment horizontal="left" vertical="center" wrapText="1"/>
    </xf>
    <xf numFmtId="10" fontId="7" fillId="0" borderId="47" xfId="0" applyNumberFormat="1" applyFont="1" applyFill="1" applyBorder="1" applyAlignment="1" applyProtection="1">
      <alignment horizontal="center" vertical="center"/>
    </xf>
    <xf numFmtId="10" fontId="7" fillId="0" borderId="49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left" vertical="center" wrapText="1"/>
    </xf>
    <xf numFmtId="0" fontId="5" fillId="0" borderId="51" xfId="0" applyFont="1" applyFill="1" applyBorder="1" applyAlignment="1" applyProtection="1">
      <alignment horizontal="left" vertical="center" wrapText="1"/>
    </xf>
    <xf numFmtId="0" fontId="5" fillId="0" borderId="52" xfId="0" applyFont="1" applyFill="1" applyBorder="1" applyAlignment="1" applyProtection="1">
      <alignment horizontal="left" vertical="center" wrapText="1"/>
    </xf>
    <xf numFmtId="10" fontId="7" fillId="0" borderId="50" xfId="0" applyNumberFormat="1" applyFont="1" applyFill="1" applyBorder="1" applyAlignment="1" applyProtection="1">
      <alignment horizontal="center" vertical="center" wrapText="1"/>
    </xf>
    <xf numFmtId="10" fontId="7" fillId="0" borderId="52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18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0" fontId="5" fillId="0" borderId="34" xfId="0" applyFont="1" applyFill="1" applyBorder="1" applyAlignment="1" applyProtection="1">
      <alignment horizontal="justify" vertical="center" wrapText="1"/>
    </xf>
    <xf numFmtId="0" fontId="5" fillId="0" borderId="38" xfId="0" applyFont="1" applyFill="1" applyBorder="1" applyAlignment="1" applyProtection="1">
      <alignment horizontal="justify" vertical="center" wrapText="1"/>
    </xf>
    <xf numFmtId="0" fontId="5" fillId="0" borderId="53" xfId="0" applyFont="1" applyFill="1" applyBorder="1" applyAlignment="1" applyProtection="1">
      <alignment horizontal="left" vertical="center" wrapText="1"/>
    </xf>
    <xf numFmtId="0" fontId="5" fillId="0" borderId="54" xfId="0" applyFont="1" applyFill="1" applyBorder="1" applyAlignment="1" applyProtection="1">
      <alignment horizontal="left" vertical="center" wrapText="1"/>
    </xf>
    <xf numFmtId="0" fontId="5" fillId="0" borderId="55" xfId="0" applyFont="1" applyFill="1" applyBorder="1" applyAlignment="1" applyProtection="1">
      <alignment horizontal="left" vertical="center" wrapText="1"/>
    </xf>
    <xf numFmtId="10" fontId="7" fillId="0" borderId="53" xfId="0" applyNumberFormat="1" applyFont="1" applyFill="1" applyBorder="1" applyAlignment="1" applyProtection="1">
      <alignment horizontal="center" vertical="center" wrapText="1"/>
    </xf>
    <xf numFmtId="10" fontId="7" fillId="0" borderId="55" xfId="0" applyNumberFormat="1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left" vertical="center"/>
    </xf>
    <xf numFmtId="0" fontId="2" fillId="0" borderId="51" xfId="0" applyFont="1" applyFill="1" applyBorder="1" applyAlignment="1" applyProtection="1">
      <alignment horizontal="left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left" vertical="center" wrapText="1"/>
    </xf>
    <xf numFmtId="0" fontId="15" fillId="0" borderId="54" xfId="0" applyFont="1" applyBorder="1" applyAlignment="1" applyProtection="1">
      <alignment wrapText="1"/>
    </xf>
    <xf numFmtId="0" fontId="17" fillId="0" borderId="52" xfId="0" applyFont="1" applyFill="1" applyBorder="1" applyAlignment="1" applyProtection="1">
      <alignment horizontal="left" vertical="center" wrapText="1"/>
    </xf>
    <xf numFmtId="0" fontId="15" fillId="0" borderId="55" xfId="0" applyFont="1" applyBorder="1" applyAlignment="1" applyProtection="1">
      <alignment wrapText="1"/>
    </xf>
    <xf numFmtId="0" fontId="2" fillId="0" borderId="53" xfId="0" applyFont="1" applyFill="1" applyBorder="1" applyAlignment="1" applyProtection="1">
      <alignment horizontal="left" vertical="center" wrapText="1"/>
    </xf>
    <xf numFmtId="0" fontId="2" fillId="0" borderId="54" xfId="0" applyFont="1" applyFill="1" applyBorder="1" applyAlignment="1" applyProtection="1">
      <alignment horizontal="left" vertical="center" wrapText="1"/>
    </xf>
    <xf numFmtId="0" fontId="2" fillId="6" borderId="56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56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56" xfId="0" applyFont="1" applyFill="1" applyBorder="1" applyAlignment="1" applyProtection="1">
      <alignment horizontal="right" vertical="center"/>
    </xf>
    <xf numFmtId="0" fontId="2" fillId="6" borderId="22" xfId="0" applyFon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left" vertical="top"/>
    </xf>
    <xf numFmtId="0" fontId="2" fillId="0" borderId="48" xfId="0" applyFont="1" applyFill="1" applyBorder="1" applyAlignment="1" applyProtection="1">
      <alignment horizontal="left" vertical="top"/>
    </xf>
    <xf numFmtId="0" fontId="2" fillId="0" borderId="48" xfId="0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alignment horizontal="left" vertical="center"/>
    </xf>
    <xf numFmtId="0" fontId="2" fillId="0" borderId="50" xfId="0" applyFont="1" applyFill="1" applyBorder="1" applyAlignment="1" applyProtection="1">
      <alignment horizontal="left" vertical="top"/>
    </xf>
    <xf numFmtId="0" fontId="2" fillId="0" borderId="51" xfId="0" applyFont="1" applyFill="1" applyBorder="1" applyAlignment="1" applyProtection="1">
      <alignment horizontal="left" vertical="top"/>
    </xf>
    <xf numFmtId="0" fontId="2" fillId="0" borderId="52" xfId="0" applyFont="1" applyFill="1" applyBorder="1" applyAlignment="1" applyProtection="1">
      <alignment horizontal="left" vertical="center"/>
    </xf>
    <xf numFmtId="0" fontId="36" fillId="0" borderId="50" xfId="0" applyFont="1" applyFill="1" applyBorder="1" applyAlignment="1" applyProtection="1">
      <alignment horizontal="left" vertical="center"/>
    </xf>
    <xf numFmtId="0" fontId="36" fillId="0" borderId="51" xfId="0" applyFont="1" applyFill="1" applyBorder="1" applyAlignment="1" applyProtection="1">
      <alignment horizontal="left" vertical="center"/>
    </xf>
    <xf numFmtId="0" fontId="2" fillId="0" borderId="52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28" fillId="2" borderId="61" xfId="3" applyFont="1" applyFill="1" applyBorder="1" applyAlignment="1">
      <alignment horizontal="center"/>
    </xf>
    <xf numFmtId="0" fontId="28" fillId="2" borderId="62" xfId="3" applyFont="1" applyFill="1" applyBorder="1" applyAlignment="1">
      <alignment horizontal="center"/>
    </xf>
    <xf numFmtId="10" fontId="28" fillId="8" borderId="12" xfId="3" applyNumberFormat="1" applyFont="1" applyFill="1" applyBorder="1" applyAlignment="1">
      <alignment horizontal="center" vertical="center"/>
    </xf>
    <xf numFmtId="10" fontId="28" fillId="8" borderId="13" xfId="3" applyNumberFormat="1" applyFont="1" applyFill="1" applyBorder="1" applyAlignment="1">
      <alignment horizontal="center" vertical="center"/>
    </xf>
    <xf numFmtId="10" fontId="28" fillId="8" borderId="11" xfId="3" applyNumberFormat="1" applyFont="1" applyFill="1" applyBorder="1" applyAlignment="1">
      <alignment horizontal="center" vertical="center"/>
    </xf>
    <xf numFmtId="4" fontId="39" fillId="8" borderId="12" xfId="3" applyNumberFormat="1" applyFont="1" applyFill="1" applyBorder="1" applyAlignment="1">
      <alignment horizontal="center" vertical="center"/>
    </xf>
    <xf numFmtId="4" fontId="39" fillId="8" borderId="13" xfId="3" applyNumberFormat="1" applyFont="1" applyFill="1" applyBorder="1" applyAlignment="1">
      <alignment horizontal="center" vertical="center"/>
    </xf>
    <xf numFmtId="4" fontId="39" fillId="8" borderId="11" xfId="3" applyNumberFormat="1" applyFont="1" applyFill="1" applyBorder="1" applyAlignment="1">
      <alignment horizontal="center" vertical="center"/>
    </xf>
    <xf numFmtId="17" fontId="28" fillId="2" borderId="2" xfId="3" applyNumberFormat="1" applyFont="1" applyFill="1" applyBorder="1" applyAlignment="1">
      <alignment horizontal="center"/>
    </xf>
    <xf numFmtId="17" fontId="28" fillId="2" borderId="3" xfId="3" applyNumberFormat="1" applyFont="1" applyFill="1" applyBorder="1" applyAlignment="1">
      <alignment horizontal="center"/>
    </xf>
    <xf numFmtId="17" fontId="28" fillId="2" borderId="1" xfId="3" applyNumberFormat="1" applyFont="1" applyFill="1" applyBorder="1" applyAlignment="1">
      <alignment horizontal="center"/>
    </xf>
    <xf numFmtId="0" fontId="36" fillId="0" borderId="50" xfId="0" applyFont="1" applyFill="1" applyBorder="1" applyAlignment="1" applyProtection="1">
      <alignment horizontal="left" vertical="center"/>
      <protection locked="0"/>
    </xf>
    <xf numFmtId="0" fontId="36" fillId="0" borderId="51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wrapText="1"/>
      <protection locked="0"/>
    </xf>
    <xf numFmtId="0" fontId="17" fillId="0" borderId="52" xfId="0" applyFont="1" applyFill="1" applyBorder="1" applyAlignment="1" applyProtection="1">
      <alignment horizontal="left" vertical="center" wrapText="1"/>
      <protection locked="0"/>
    </xf>
    <xf numFmtId="0" fontId="15" fillId="0" borderId="55" xfId="0" applyFont="1" applyBorder="1" applyAlignment="1" applyProtection="1">
      <alignment wrapText="1"/>
      <protection locked="0"/>
    </xf>
    <xf numFmtId="0" fontId="2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left" vertical="top"/>
      <protection locked="0"/>
    </xf>
    <xf numFmtId="0" fontId="2" fillId="0" borderId="48" xfId="0" applyFont="1" applyFill="1" applyBorder="1" applyAlignment="1" applyProtection="1">
      <alignment horizontal="left" vertical="top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6" borderId="56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56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56" xfId="0" applyFont="1" applyFill="1" applyBorder="1" applyAlignment="1" applyProtection="1">
      <alignment horizontal="right" vertical="center"/>
      <protection locked="0"/>
    </xf>
    <xf numFmtId="0" fontId="2" fillId="6" borderId="22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10" fontId="7" fillId="0" borderId="47" xfId="0" applyNumberFormat="1" applyFont="1" applyFill="1" applyBorder="1" applyAlignment="1" applyProtection="1">
      <alignment horizontal="center" vertical="center"/>
      <protection locked="0"/>
    </xf>
    <xf numFmtId="1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10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6" borderId="61" xfId="0" applyFont="1" applyFill="1" applyBorder="1" applyAlignment="1" applyProtection="1">
      <alignment horizontal="center" vertical="center"/>
      <protection locked="0"/>
    </xf>
    <xf numFmtId="0" fontId="2" fillId="6" borderId="62" xfId="0" applyFont="1" applyFill="1" applyBorder="1" applyAlignment="1" applyProtection="1">
      <alignment horizontal="center" vertical="center"/>
      <protection locked="0"/>
    </xf>
    <xf numFmtId="0" fontId="37" fillId="6" borderId="64" xfId="0" applyFont="1" applyFill="1" applyBorder="1" applyAlignment="1" applyProtection="1">
      <alignment horizontal="left" vertical="center" wrapText="1"/>
      <protection locked="0"/>
    </xf>
    <xf numFmtId="0" fontId="38" fillId="0" borderId="51" xfId="0" applyFont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justify" vertical="center" wrapText="1"/>
      <protection locked="0"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5" fillId="0" borderId="34" xfId="0" applyFont="1" applyFill="1" applyBorder="1" applyAlignment="1" applyProtection="1">
      <alignment horizontal="justify" vertical="center" wrapText="1"/>
      <protection locked="0"/>
    </xf>
    <xf numFmtId="0" fontId="5" fillId="0" borderId="38" xfId="0" applyFont="1" applyFill="1" applyBorder="1" applyAlignment="1" applyProtection="1">
      <alignment horizontal="justify" vertical="center" wrapText="1"/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0" fontId="5" fillId="0" borderId="54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10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51" xfId="0" applyFont="1" applyFill="1" applyBorder="1" applyAlignment="1" applyProtection="1">
      <alignment horizontal="left" vertical="center" wrapText="1"/>
      <protection locked="0"/>
    </xf>
    <xf numFmtId="0" fontId="37" fillId="0" borderId="51" xfId="0" applyFont="1" applyBorder="1" applyAlignment="1" applyProtection="1">
      <alignment horizontal="left" vertical="center" wrapText="1"/>
      <protection locked="0"/>
    </xf>
    <xf numFmtId="0" fontId="37" fillId="0" borderId="51" xfId="0" applyFont="1" applyFill="1" applyBorder="1" applyAlignment="1" applyProtection="1">
      <alignment horizontal="left" vertical="center" wrapText="1"/>
      <protection locked="0"/>
    </xf>
    <xf numFmtId="0" fontId="37" fillId="8" borderId="51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8" fillId="8" borderId="12" xfId="3" applyNumberFormat="1" applyFont="1" applyFill="1" applyBorder="1" applyAlignment="1" applyProtection="1">
      <alignment horizontal="center" vertical="center"/>
      <protection locked="0"/>
    </xf>
    <xf numFmtId="10" fontId="28" fillId="8" borderId="13" xfId="3" applyNumberFormat="1" applyFont="1" applyFill="1" applyBorder="1" applyAlignment="1" applyProtection="1">
      <alignment horizontal="center" vertical="center"/>
      <protection locked="0"/>
    </xf>
    <xf numFmtId="10" fontId="28" fillId="8" borderId="11" xfId="3" applyNumberFormat="1" applyFont="1" applyFill="1" applyBorder="1" applyAlignment="1" applyProtection="1">
      <alignment horizontal="center" vertical="center"/>
      <protection locked="0"/>
    </xf>
    <xf numFmtId="4" fontId="39" fillId="8" borderId="12" xfId="3" applyNumberFormat="1" applyFont="1" applyFill="1" applyBorder="1" applyAlignment="1" applyProtection="1">
      <alignment horizontal="center" vertical="center"/>
      <protection locked="0"/>
    </xf>
    <xf numFmtId="4" fontId="39" fillId="8" borderId="13" xfId="3" applyNumberFormat="1" applyFont="1" applyFill="1" applyBorder="1" applyAlignment="1" applyProtection="1">
      <alignment horizontal="center" vertical="center"/>
      <protection locked="0"/>
    </xf>
    <xf numFmtId="4" fontId="39" fillId="8" borderId="11" xfId="3" applyNumberFormat="1" applyFont="1" applyFill="1" applyBorder="1" applyAlignment="1" applyProtection="1">
      <alignment horizontal="center" vertical="center"/>
      <protection locked="0"/>
    </xf>
    <xf numFmtId="0" fontId="44" fillId="10" borderId="17" xfId="7" applyFont="1" applyFill="1" applyBorder="1" applyAlignment="1">
      <alignment horizontal="center"/>
    </xf>
    <xf numFmtId="0" fontId="44" fillId="10" borderId="0" xfId="7" applyFont="1" applyFill="1" applyAlignment="1">
      <alignment horizontal="center"/>
    </xf>
  </cellXfs>
  <cellStyles count="8">
    <cellStyle name="Hyperlink" xfId="7" builtinId="8"/>
    <cellStyle name="Moeda" xfId="1" builtinId="4"/>
    <cellStyle name="Normal" xfId="0" builtinId="0"/>
    <cellStyle name="Normal 2" xfId="3"/>
    <cellStyle name="Porcentagem" xfId="6" builtinId="5"/>
    <cellStyle name="Porcentagem 2" xfId="4"/>
    <cellStyle name="Separador de milhares" xfId="2" builtinId="3"/>
    <cellStyle name="Vírgula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setop.mg.gov.br/index.php/servicos/preco-setop.html" TargetMode="External"/><Relationship Id="rId1" Type="http://schemas.openxmlformats.org/officeDocument/2006/relationships/image" Target="../media/image2.emf"/><Relationship Id="rId4" Type="http://schemas.openxmlformats.org/officeDocument/2006/relationships/hyperlink" Target="#'PAGINA INICIA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setop.mg.gov.br/index.php/servicos/preco-setop.html" TargetMode="External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0</xdr:row>
      <xdr:rowOff>104775</xdr:rowOff>
    </xdr:from>
    <xdr:to>
      <xdr:col>1</xdr:col>
      <xdr:colOff>1218594</xdr:colOff>
      <xdr:row>4</xdr:row>
      <xdr:rowOff>104775</xdr:rowOff>
    </xdr:to>
    <xdr:pic>
      <xdr:nvPicPr>
        <xdr:cNvPr id="2" name="Imagem 1" descr="PREFEITURA DE SÃO S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" y="104775"/>
          <a:ext cx="102809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12</xdr:row>
      <xdr:rowOff>0</xdr:rowOff>
    </xdr:from>
    <xdr:to>
      <xdr:col>8</xdr:col>
      <xdr:colOff>714375</xdr:colOff>
      <xdr:row>14</xdr:row>
      <xdr:rowOff>21468</xdr:rowOff>
    </xdr:to>
    <xdr:pic>
      <xdr:nvPicPr>
        <xdr:cNvPr id="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162" r="23457"/>
        <a:stretch>
          <a:fillRect/>
        </a:stretch>
      </xdr:blipFill>
      <xdr:spPr bwMode="auto">
        <a:xfrm>
          <a:off x="7429500" y="2905125"/>
          <a:ext cx="2552700" cy="440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84</xdr:row>
      <xdr:rowOff>28575</xdr:rowOff>
    </xdr:from>
    <xdr:to>
      <xdr:col>14</xdr:col>
      <xdr:colOff>590550</xdr:colOff>
      <xdr:row>85</xdr:row>
      <xdr:rowOff>149125</xdr:rowOff>
    </xdr:to>
    <xdr:pic>
      <xdr:nvPicPr>
        <xdr:cNvPr id="4" name="Picture 10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5417" t="15778" r="78606" b="62000"/>
        <a:stretch>
          <a:fillRect/>
        </a:stretch>
      </xdr:blipFill>
      <xdr:spPr bwMode="auto">
        <a:xfrm>
          <a:off x="13525500" y="5991225"/>
          <a:ext cx="333375" cy="3491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9</xdr:col>
      <xdr:colOff>238125</xdr:colOff>
      <xdr:row>6</xdr:row>
      <xdr:rowOff>28575</xdr:rowOff>
    </xdr:from>
    <xdr:to>
      <xdr:col>11</xdr:col>
      <xdr:colOff>561975</xdr:colOff>
      <xdr:row>9</xdr:row>
      <xdr:rowOff>85725</xdr:rowOff>
    </xdr:to>
    <xdr:sp macro="" textlink="">
      <xdr:nvSpPr>
        <xdr:cNvPr id="7" name="Texto explicativo retangular com cantos arredondados 6"/>
        <xdr:cNvSpPr/>
      </xdr:nvSpPr>
      <xdr:spPr>
        <a:xfrm>
          <a:off x="10458450" y="1638300"/>
          <a:ext cx="1543050" cy="800100"/>
        </a:xfrm>
        <a:prstGeom prst="wedgeRoundRectCallout">
          <a:avLst>
            <a:gd name="adj1" fmla="val -62270"/>
            <a:gd name="adj2" fmla="val 72894"/>
            <a:gd name="adj3" fmla="val 16667"/>
          </a:avLst>
        </a:prstGeom>
        <a:solidFill>
          <a:srgbClr val="FF0000">
            <a:alpha val="5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Valor  ilustrativo, alterar de acordo com a obra.</a:t>
          </a:r>
        </a:p>
      </xdr:txBody>
    </xdr:sp>
    <xdr:clientData/>
  </xdr:twoCellAnchor>
  <xdr:twoCellAnchor>
    <xdr:from>
      <xdr:col>10</xdr:col>
      <xdr:colOff>295275</xdr:colOff>
      <xdr:row>12</xdr:row>
      <xdr:rowOff>152400</xdr:rowOff>
    </xdr:from>
    <xdr:to>
      <xdr:col>12</xdr:col>
      <xdr:colOff>257175</xdr:colOff>
      <xdr:row>15</xdr:row>
      <xdr:rowOff>104775</xdr:rowOff>
    </xdr:to>
    <xdr:sp macro="" textlink="">
      <xdr:nvSpPr>
        <xdr:cNvPr id="3" name="CaixaDeTexto 2">
          <a:hlinkClick xmlns:r="http://schemas.openxmlformats.org/officeDocument/2006/relationships" r:id="rId4"/>
        </xdr:cNvPr>
        <xdr:cNvSpPr txBox="1"/>
      </xdr:nvSpPr>
      <xdr:spPr>
        <a:xfrm>
          <a:off x="10515600" y="3057525"/>
          <a:ext cx="1457325" cy="581025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1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>
              <a:effectLst>
                <a:outerShdw blurRad="50800" dist="50800" dir="5400000" algn="ctr" rotWithShape="0">
                  <a:srgbClr val="FF0000">
                    <a:alpha val="53000"/>
                  </a:srgbClr>
                </a:outerShdw>
              </a:effectLst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0</xdr:row>
      <xdr:rowOff>104775</xdr:rowOff>
    </xdr:from>
    <xdr:to>
      <xdr:col>1</xdr:col>
      <xdr:colOff>1218594</xdr:colOff>
      <xdr:row>4</xdr:row>
      <xdr:rowOff>104775</xdr:rowOff>
    </xdr:to>
    <xdr:pic>
      <xdr:nvPicPr>
        <xdr:cNvPr id="2" name="Imagem 1" descr="PREFEITURA DE SÃO S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" y="104775"/>
          <a:ext cx="102809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22</xdr:row>
      <xdr:rowOff>104775</xdr:rowOff>
    </xdr:from>
    <xdr:to>
      <xdr:col>1</xdr:col>
      <xdr:colOff>981076</xdr:colOff>
      <xdr:row>26</xdr:row>
      <xdr:rowOff>104775</xdr:rowOff>
    </xdr:to>
    <xdr:pic>
      <xdr:nvPicPr>
        <xdr:cNvPr id="3" name="Imagem 2" descr="PREFEITURA DE SÃO S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250" y="3946525"/>
          <a:ext cx="885826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12</xdr:row>
      <xdr:rowOff>0</xdr:rowOff>
    </xdr:from>
    <xdr:to>
      <xdr:col>8</xdr:col>
      <xdr:colOff>714375</xdr:colOff>
      <xdr:row>14</xdr:row>
      <xdr:rowOff>59568</xdr:rowOff>
    </xdr:to>
    <xdr:pic>
      <xdr:nvPicPr>
        <xdr:cNvPr id="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162" r="23457"/>
        <a:stretch>
          <a:fillRect/>
        </a:stretch>
      </xdr:blipFill>
      <xdr:spPr bwMode="auto">
        <a:xfrm>
          <a:off x="7429500" y="2905125"/>
          <a:ext cx="2552700" cy="440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84</xdr:row>
      <xdr:rowOff>28575</xdr:rowOff>
    </xdr:from>
    <xdr:to>
      <xdr:col>14</xdr:col>
      <xdr:colOff>590550</xdr:colOff>
      <xdr:row>85</xdr:row>
      <xdr:rowOff>149125</xdr:rowOff>
    </xdr:to>
    <xdr:pic>
      <xdr:nvPicPr>
        <xdr:cNvPr id="3" name="Picture 10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5417" t="15778" r="78606" b="62000"/>
        <a:stretch>
          <a:fillRect/>
        </a:stretch>
      </xdr:blipFill>
      <xdr:spPr bwMode="auto">
        <a:xfrm>
          <a:off x="13192125" y="10010775"/>
          <a:ext cx="333375" cy="3491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10</xdr:col>
      <xdr:colOff>171450</xdr:colOff>
      <xdr:row>6</xdr:row>
      <xdr:rowOff>28575</xdr:rowOff>
    </xdr:from>
    <xdr:to>
      <xdr:col>12</xdr:col>
      <xdr:colOff>123825</xdr:colOff>
      <xdr:row>9</xdr:row>
      <xdr:rowOff>85725</xdr:rowOff>
    </xdr:to>
    <xdr:sp macro="" textlink="">
      <xdr:nvSpPr>
        <xdr:cNvPr id="4" name="Texto explicativo retangular com cantos arredondados 3"/>
        <xdr:cNvSpPr/>
      </xdr:nvSpPr>
      <xdr:spPr>
        <a:xfrm>
          <a:off x="10391775" y="1638300"/>
          <a:ext cx="2095500" cy="800100"/>
        </a:xfrm>
        <a:prstGeom prst="wedgeRoundRectCallout">
          <a:avLst>
            <a:gd name="adj1" fmla="val -62270"/>
            <a:gd name="adj2" fmla="val 72894"/>
            <a:gd name="adj3" fmla="val 16667"/>
          </a:avLst>
        </a:prstGeom>
        <a:solidFill>
          <a:srgbClr val="FF0000">
            <a:alpha val="5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Valor  ilustrativo, alterar de acordo com a obra.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104775</xdr:rowOff>
    </xdr:from>
    <xdr:to>
      <xdr:col>1</xdr:col>
      <xdr:colOff>981076</xdr:colOff>
      <xdr:row>4</xdr:row>
      <xdr:rowOff>104775</xdr:rowOff>
    </xdr:to>
    <xdr:pic>
      <xdr:nvPicPr>
        <xdr:cNvPr id="2" name="Imagem 1" descr="PREFEITURA DE SÃO S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3971925"/>
          <a:ext cx="8858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O\Documents\002-PREFEITURA%202016\009-16-MEDI&#199;OES%20UBS\Anexo%2004-Planilha-Cronograma-%20UB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2014"/>
      <sheetName val="Cronog 1 a 6"/>
      <sheetName val="Cronog 6  a 9"/>
    </sheetNames>
    <sheetDataSet>
      <sheetData sheetId="0">
        <row r="12">
          <cell r="D12" t="str">
            <v>MOBILIZAÇÃO - CANTEIRO DE OBRAS - DEMOLIÇÕES</v>
          </cell>
        </row>
        <row r="20">
          <cell r="D20" t="str">
            <v>MOVIMENTO DE TERRA</v>
          </cell>
        </row>
        <row r="26">
          <cell r="D26" t="str">
            <v>COBERTURA</v>
          </cell>
        </row>
        <row r="34">
          <cell r="D34" t="str">
            <v>FUNDAÇÃO E ESTRUTURA</v>
          </cell>
        </row>
        <row r="53">
          <cell r="D53" t="str">
            <v>ALVENARIA - VEDAÇÃO</v>
          </cell>
        </row>
        <row r="57">
          <cell r="D57" t="str">
            <v>IMPERMEABILIZAÇÃO</v>
          </cell>
        </row>
        <row r="62">
          <cell r="D62" t="str">
            <v>REVESTIMENTOS - PISOS, PAREDES E TETOS</v>
          </cell>
        </row>
        <row r="88">
          <cell r="D88" t="str">
            <v>ESQUARIAS</v>
          </cell>
        </row>
        <row r="107">
          <cell r="D107" t="str">
            <v>INSTALAÇÕES ELETRICAS</v>
          </cell>
        </row>
        <row r="159">
          <cell r="D159" t="str">
            <v>INSTALAÇÕES HIDAULICAS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flex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zoomScale="70" zoomScaleNormal="70" workbookViewId="0">
      <selection activeCell="L34" sqref="L34"/>
    </sheetView>
  </sheetViews>
  <sheetFormatPr defaultRowHeight="15"/>
  <cols>
    <col min="1" max="1" width="6.7109375" style="17" customWidth="1"/>
    <col min="2" max="2" width="9.85546875" style="17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7" width="10.140625" style="17" customWidth="1"/>
    <col min="8" max="8" width="11" style="17" customWidth="1"/>
    <col min="9" max="9" width="13.5703125" style="19" customWidth="1"/>
    <col min="10" max="10" width="13.85546875" style="19" customWidth="1"/>
    <col min="11" max="11" width="18.42578125" style="19" customWidth="1"/>
    <col min="12" max="12" width="18.5703125" style="19" bestFit="1" customWidth="1"/>
    <col min="15" max="15" width="10.7109375" bestFit="1" customWidth="1"/>
  </cols>
  <sheetData>
    <row r="1" spans="1:12">
      <c r="A1" s="543" t="s">
        <v>518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2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2" ht="15.75">
      <c r="A3" s="549" t="s">
        <v>253</v>
      </c>
      <c r="B3" s="549"/>
      <c r="C3" s="550" t="s">
        <v>525</v>
      </c>
      <c r="D3" s="550"/>
      <c r="E3" s="541" t="s">
        <v>254</v>
      </c>
      <c r="F3" s="541"/>
      <c r="G3" s="52"/>
      <c r="H3" s="52"/>
      <c r="I3" s="29" t="s">
        <v>255</v>
      </c>
      <c r="J3" s="29" t="s">
        <v>256</v>
      </c>
      <c r="K3" s="551" t="s">
        <v>257</v>
      </c>
      <c r="L3" s="551"/>
    </row>
    <row r="4" spans="1:12">
      <c r="A4" s="540"/>
      <c r="B4" s="540"/>
      <c r="C4" s="541"/>
      <c r="D4" s="541"/>
      <c r="E4" s="541"/>
      <c r="F4" s="541"/>
      <c r="G4" s="52"/>
      <c r="H4" s="52"/>
      <c r="I4" s="30"/>
      <c r="J4" s="30"/>
      <c r="K4" s="542"/>
      <c r="L4" s="542"/>
    </row>
    <row r="5" spans="1:12">
      <c r="A5" s="552" t="s">
        <v>527</v>
      </c>
      <c r="B5" s="552"/>
      <c r="C5" s="553" t="s">
        <v>528</v>
      </c>
      <c r="D5" s="553"/>
      <c r="E5" s="553"/>
      <c r="F5" s="553"/>
      <c r="G5" s="53"/>
      <c r="H5" s="53"/>
      <c r="I5" s="554"/>
      <c r="J5" s="554"/>
      <c r="K5" s="554"/>
      <c r="L5" s="554"/>
    </row>
    <row r="6" spans="1:12">
      <c r="A6" s="552"/>
      <c r="B6" s="552"/>
      <c r="C6" s="553" t="s">
        <v>516</v>
      </c>
      <c r="D6" s="553"/>
      <c r="E6" s="553"/>
      <c r="F6" s="553"/>
      <c r="G6" s="53"/>
      <c r="H6" s="53"/>
      <c r="I6" s="554"/>
      <c r="J6" s="554"/>
      <c r="K6" s="554"/>
      <c r="L6" s="554"/>
    </row>
    <row r="7" spans="1:12" ht="25.5">
      <c r="A7" s="552" t="s">
        <v>258</v>
      </c>
      <c r="B7" s="552"/>
      <c r="C7" s="553" t="s">
        <v>526</v>
      </c>
      <c r="D7" s="553"/>
      <c r="E7" s="556" t="s">
        <v>259</v>
      </c>
      <c r="F7" s="556"/>
      <c r="G7" s="55"/>
      <c r="H7" s="55"/>
      <c r="I7" s="33" t="s">
        <v>260</v>
      </c>
      <c r="J7" s="29" t="s">
        <v>261</v>
      </c>
      <c r="K7" s="557" t="s">
        <v>262</v>
      </c>
      <c r="L7" s="557"/>
    </row>
    <row r="8" spans="1:12">
      <c r="A8" s="558"/>
      <c r="B8" s="558"/>
      <c r="C8" s="553" t="s">
        <v>263</v>
      </c>
      <c r="D8" s="553"/>
      <c r="E8" s="559"/>
      <c r="F8" s="559"/>
      <c r="G8" s="56"/>
      <c r="H8" s="56"/>
      <c r="I8" s="2"/>
      <c r="J8" s="31"/>
      <c r="K8" s="560">
        <f>I8-J8</f>
        <v>0</v>
      </c>
      <c r="L8" s="560"/>
    </row>
    <row r="9" spans="1:12">
      <c r="A9" s="558"/>
      <c r="B9" s="558"/>
      <c r="C9" s="561"/>
      <c r="D9" s="561"/>
      <c r="E9" s="561" t="s">
        <v>517</v>
      </c>
      <c r="F9" s="561"/>
      <c r="G9" s="57"/>
      <c r="H9" s="57"/>
      <c r="I9" s="562">
        <f>L212</f>
        <v>650936.07000000007</v>
      </c>
      <c r="J9" s="562"/>
      <c r="K9" s="563" t="s">
        <v>264</v>
      </c>
      <c r="L9" s="563"/>
    </row>
    <row r="10" spans="1:12">
      <c r="A10" s="10"/>
      <c r="B10" s="10"/>
      <c r="C10" s="10"/>
      <c r="D10" s="11"/>
      <c r="E10" s="10"/>
      <c r="F10" s="10"/>
      <c r="G10" s="10"/>
      <c r="H10" s="10"/>
      <c r="I10" s="12"/>
      <c r="J10" s="12"/>
      <c r="K10" s="12"/>
      <c r="L10" s="12"/>
    </row>
    <row r="11" spans="1:12" s="1" customFormat="1">
      <c r="A11" s="32" t="s">
        <v>265</v>
      </c>
      <c r="B11" s="34" t="s">
        <v>0</v>
      </c>
      <c r="C11" s="32" t="s">
        <v>1</v>
      </c>
      <c r="D11" s="27" t="s">
        <v>2</v>
      </c>
      <c r="E11" s="28" t="s">
        <v>3</v>
      </c>
      <c r="F11" s="28" t="s">
        <v>530</v>
      </c>
      <c r="G11" s="52" t="s">
        <v>530</v>
      </c>
      <c r="H11" s="52" t="s">
        <v>530</v>
      </c>
      <c r="I11" s="31" t="s">
        <v>467</v>
      </c>
      <c r="J11" s="31" t="s">
        <v>468</v>
      </c>
      <c r="K11" s="31" t="s">
        <v>469</v>
      </c>
      <c r="L11" s="31" t="s">
        <v>469</v>
      </c>
    </row>
    <row r="12" spans="1:12" s="1" customFormat="1" ht="25.5">
      <c r="A12" s="32"/>
      <c r="B12" s="63"/>
      <c r="C12" s="32"/>
      <c r="D12" s="27"/>
      <c r="E12" s="65"/>
      <c r="F12" s="65" t="s">
        <v>529</v>
      </c>
      <c r="G12" s="65" t="s">
        <v>533</v>
      </c>
      <c r="H12" s="65" t="s">
        <v>532</v>
      </c>
      <c r="I12" s="64"/>
      <c r="J12" s="64"/>
      <c r="K12" s="64" t="s">
        <v>531</v>
      </c>
      <c r="L12" s="64" t="s">
        <v>534</v>
      </c>
    </row>
    <row r="13" spans="1:12" ht="25.5">
      <c r="A13" s="41"/>
      <c r="B13" s="41"/>
      <c r="C13" s="42">
        <v>1</v>
      </c>
      <c r="D13" s="43" t="s">
        <v>4</v>
      </c>
      <c r="E13" s="41"/>
      <c r="F13" s="41"/>
      <c r="G13" s="68"/>
      <c r="H13" s="68"/>
      <c r="I13" s="44"/>
      <c r="J13" s="44"/>
      <c r="K13" s="67"/>
      <c r="L13" s="67"/>
    </row>
    <row r="14" spans="1:12" s="3" customFormat="1" ht="51">
      <c r="A14" s="5" t="s">
        <v>5</v>
      </c>
      <c r="B14" s="5" t="s">
        <v>6</v>
      </c>
      <c r="C14" s="5" t="s">
        <v>327</v>
      </c>
      <c r="D14" s="6" t="s">
        <v>218</v>
      </c>
      <c r="E14" s="5" t="s">
        <v>29</v>
      </c>
      <c r="F14" s="5" t="s">
        <v>219</v>
      </c>
      <c r="G14" s="5"/>
      <c r="H14" s="5"/>
      <c r="I14" s="7">
        <v>162.91999999999999</v>
      </c>
      <c r="J14" s="7">
        <v>211.79</v>
      </c>
      <c r="K14" s="7">
        <f>ROUND(J14*F14,2)</f>
        <v>953.06</v>
      </c>
      <c r="L14" s="7">
        <f>ROUND(K14,2)</f>
        <v>953.06</v>
      </c>
    </row>
    <row r="15" spans="1:12" s="3" customFormat="1" ht="51">
      <c r="A15" s="5" t="s">
        <v>5</v>
      </c>
      <c r="B15" s="5" t="s">
        <v>7</v>
      </c>
      <c r="C15" s="5" t="s">
        <v>328</v>
      </c>
      <c r="D15" s="6" t="s">
        <v>220</v>
      </c>
      <c r="E15" s="5" t="s">
        <v>29</v>
      </c>
      <c r="F15" s="5" t="s">
        <v>221</v>
      </c>
      <c r="G15" s="5"/>
      <c r="H15" s="5"/>
      <c r="I15" s="7">
        <v>8.3800000000000008</v>
      </c>
      <c r="J15" s="7">
        <f t="shared" ref="J15:J25" si="0">ROUND(I15*1.3,2)</f>
        <v>10.89</v>
      </c>
      <c r="K15" s="7">
        <f t="shared" ref="K15:K25" si="1">ROUND(J15*F15,2)</f>
        <v>3920.4</v>
      </c>
      <c r="L15" s="7">
        <f>ROUND(L14+K15,2)</f>
        <v>4873.46</v>
      </c>
    </row>
    <row r="16" spans="1:12" s="3" customFormat="1" ht="51">
      <c r="A16" s="5" t="s">
        <v>5</v>
      </c>
      <c r="B16" s="5" t="s">
        <v>8</v>
      </c>
      <c r="C16" s="5" t="s">
        <v>329</v>
      </c>
      <c r="D16" s="6" t="s">
        <v>222</v>
      </c>
      <c r="E16" s="5" t="s">
        <v>11</v>
      </c>
      <c r="F16" s="5" t="s">
        <v>12</v>
      </c>
      <c r="G16" s="5"/>
      <c r="H16" s="5"/>
      <c r="I16" s="7">
        <v>1003.88</v>
      </c>
      <c r="J16" s="7">
        <f t="shared" si="0"/>
        <v>1305.04</v>
      </c>
      <c r="K16" s="7">
        <f t="shared" si="1"/>
        <v>1305.04</v>
      </c>
      <c r="L16" s="7">
        <f>ROUND(L15+K16,2)</f>
        <v>6178.5</v>
      </c>
    </row>
    <row r="17" spans="1:12" s="3" customFormat="1">
      <c r="A17" s="5" t="s">
        <v>5</v>
      </c>
      <c r="B17" s="5" t="s">
        <v>9</v>
      </c>
      <c r="C17" s="5" t="s">
        <v>330</v>
      </c>
      <c r="D17" s="6" t="s">
        <v>10</v>
      </c>
      <c r="E17" s="5" t="s">
        <v>11</v>
      </c>
      <c r="F17" s="5" t="s">
        <v>12</v>
      </c>
      <c r="G17" s="5"/>
      <c r="H17" s="5"/>
      <c r="I17" s="7">
        <v>562.88</v>
      </c>
      <c r="J17" s="7">
        <f t="shared" si="0"/>
        <v>731.74</v>
      </c>
      <c r="K17" s="7">
        <f t="shared" si="1"/>
        <v>731.74</v>
      </c>
      <c r="L17" s="7">
        <f t="shared" ref="L17:L18" si="2">ROUND(L16+K17,2)</f>
        <v>6910.24</v>
      </c>
    </row>
    <row r="18" spans="1:12" s="3" customFormat="1" ht="25.5">
      <c r="A18" s="5" t="s">
        <v>5</v>
      </c>
      <c r="B18" s="5">
        <v>73658</v>
      </c>
      <c r="C18" s="5" t="s">
        <v>331</v>
      </c>
      <c r="D18" s="6" t="s">
        <v>13</v>
      </c>
      <c r="E18" s="5" t="s">
        <v>11</v>
      </c>
      <c r="F18" s="5" t="s">
        <v>12</v>
      </c>
      <c r="G18" s="5"/>
      <c r="H18" s="5"/>
      <c r="I18" s="7">
        <v>415.88</v>
      </c>
      <c r="J18" s="7">
        <f t="shared" si="0"/>
        <v>540.64</v>
      </c>
      <c r="K18" s="7">
        <f t="shared" si="1"/>
        <v>540.64</v>
      </c>
      <c r="L18" s="7">
        <f t="shared" si="2"/>
        <v>7450.88</v>
      </c>
    </row>
    <row r="19" spans="1:12" s="3" customFormat="1">
      <c r="A19" s="5"/>
      <c r="B19" s="5"/>
      <c r="C19" s="5"/>
      <c r="D19" s="21"/>
      <c r="E19" s="5"/>
      <c r="F19" s="5"/>
      <c r="G19" s="5"/>
      <c r="H19" s="5"/>
      <c r="I19" s="7"/>
      <c r="J19" s="7"/>
      <c r="K19" s="7"/>
      <c r="L19" s="7"/>
    </row>
    <row r="20" spans="1:12" s="3" customFormat="1">
      <c r="A20" s="564" t="s">
        <v>266</v>
      </c>
      <c r="B20" s="564"/>
      <c r="C20" s="564"/>
      <c r="D20" s="564"/>
      <c r="E20" s="564"/>
      <c r="F20" s="5"/>
      <c r="G20" s="5"/>
      <c r="H20" s="5"/>
      <c r="I20" s="7"/>
      <c r="J20" s="7"/>
      <c r="K20" s="7"/>
      <c r="L20" s="50">
        <f>SUM(K14:K18)</f>
        <v>7450.88</v>
      </c>
    </row>
    <row r="21" spans="1:12" s="3" customFormat="1">
      <c r="A21" s="37"/>
      <c r="B21" s="37"/>
      <c r="C21" s="38">
        <v>2</v>
      </c>
      <c r="D21" s="39" t="s">
        <v>14</v>
      </c>
      <c r="E21" s="37"/>
      <c r="F21" s="37"/>
      <c r="G21" s="37"/>
      <c r="H21" s="37"/>
      <c r="I21" s="40"/>
      <c r="J21" s="40"/>
      <c r="K21" s="40"/>
      <c r="L21" s="40"/>
    </row>
    <row r="22" spans="1:12" s="3" customFormat="1" ht="25.5">
      <c r="A22" s="5" t="s">
        <v>5</v>
      </c>
      <c r="B22" s="5" t="s">
        <v>15</v>
      </c>
      <c r="C22" s="5" t="s">
        <v>332</v>
      </c>
      <c r="D22" s="6" t="s">
        <v>16</v>
      </c>
      <c r="E22" s="5" t="s">
        <v>17</v>
      </c>
      <c r="F22" s="5" t="s">
        <v>18</v>
      </c>
      <c r="G22" s="5"/>
      <c r="H22" s="5"/>
      <c r="I22" s="7">
        <v>18.96</v>
      </c>
      <c r="J22" s="7">
        <f t="shared" si="0"/>
        <v>24.65</v>
      </c>
      <c r="K22" s="7">
        <f t="shared" si="1"/>
        <v>2037.57</v>
      </c>
      <c r="L22" s="7">
        <f>ROUND(K22,2)</f>
        <v>2037.57</v>
      </c>
    </row>
    <row r="23" spans="1:12" s="3" customFormat="1" ht="38.25">
      <c r="A23" s="5" t="s">
        <v>5</v>
      </c>
      <c r="B23" s="5">
        <v>72920</v>
      </c>
      <c r="C23" s="5" t="s">
        <v>333</v>
      </c>
      <c r="D23" s="6" t="s">
        <v>19</v>
      </c>
      <c r="E23" s="5" t="s">
        <v>17</v>
      </c>
      <c r="F23" s="5" t="s">
        <v>20</v>
      </c>
      <c r="G23" s="5"/>
      <c r="H23" s="5"/>
      <c r="I23" s="7">
        <v>9.18</v>
      </c>
      <c r="J23" s="7">
        <f t="shared" si="0"/>
        <v>11.93</v>
      </c>
      <c r="K23" s="7">
        <f t="shared" si="1"/>
        <v>625.37</v>
      </c>
      <c r="L23" s="7">
        <f>ROUND(L22+K23,2)</f>
        <v>2662.94</v>
      </c>
    </row>
    <row r="24" spans="1:12" s="3" customFormat="1" ht="25.5">
      <c r="A24" s="5" t="s">
        <v>5</v>
      </c>
      <c r="B24" s="5">
        <v>72898</v>
      </c>
      <c r="C24" s="5" t="s">
        <v>334</v>
      </c>
      <c r="D24" s="6" t="s">
        <v>21</v>
      </c>
      <c r="E24" s="5" t="s">
        <v>17</v>
      </c>
      <c r="F24" s="5" t="s">
        <v>22</v>
      </c>
      <c r="G24" s="5"/>
      <c r="H24" s="5"/>
      <c r="I24" s="7">
        <v>4.2300000000000004</v>
      </c>
      <c r="J24" s="7">
        <v>5.49</v>
      </c>
      <c r="K24" s="7">
        <f t="shared" si="1"/>
        <v>255.45</v>
      </c>
      <c r="L24" s="7">
        <f t="shared" ref="L24:L25" si="3">ROUND(L23+K24,2)</f>
        <v>2918.39</v>
      </c>
    </row>
    <row r="25" spans="1:12" s="3" customFormat="1" ht="38.25">
      <c r="A25" s="5" t="s">
        <v>5</v>
      </c>
      <c r="B25" s="5">
        <v>72900</v>
      </c>
      <c r="C25" s="5" t="s">
        <v>335</v>
      </c>
      <c r="D25" s="6" t="s">
        <v>23</v>
      </c>
      <c r="E25" s="5" t="s">
        <v>17</v>
      </c>
      <c r="F25" s="5" t="s">
        <v>22</v>
      </c>
      <c r="G25" s="5"/>
      <c r="H25" s="5"/>
      <c r="I25" s="7">
        <v>2.27</v>
      </c>
      <c r="J25" s="7">
        <f t="shared" si="0"/>
        <v>2.95</v>
      </c>
      <c r="K25" s="7">
        <f t="shared" si="1"/>
        <v>137.26</v>
      </c>
      <c r="L25" s="7">
        <f t="shared" si="3"/>
        <v>3055.65</v>
      </c>
    </row>
    <row r="26" spans="1:12" s="3" customFormat="1">
      <c r="A26" s="555" t="s">
        <v>266</v>
      </c>
      <c r="B26" s="555"/>
      <c r="C26" s="555"/>
      <c r="D26" s="555"/>
      <c r="E26" s="555"/>
      <c r="F26" s="5"/>
      <c r="G26" s="5"/>
      <c r="H26" s="5"/>
      <c r="I26" s="7"/>
      <c r="J26" s="7"/>
      <c r="K26" s="7"/>
      <c r="L26" s="50">
        <f>SUM(K22:K25)</f>
        <v>3055.6499999999996</v>
      </c>
    </row>
    <row r="27" spans="1:12" s="3" customFormat="1">
      <c r="A27" s="37"/>
      <c r="B27" s="37"/>
      <c r="C27" s="38">
        <v>3</v>
      </c>
      <c r="D27" s="39" t="s">
        <v>24</v>
      </c>
      <c r="E27" s="37"/>
      <c r="F27" s="37"/>
      <c r="G27" s="37"/>
      <c r="H27" s="37"/>
      <c r="I27" s="40"/>
      <c r="J27" s="40"/>
      <c r="K27" s="40"/>
      <c r="L27" s="40"/>
    </row>
    <row r="28" spans="1:12" s="3" customFormat="1" ht="38.25">
      <c r="A28" s="5" t="s">
        <v>5</v>
      </c>
      <c r="B28" s="5" t="s">
        <v>25</v>
      </c>
      <c r="C28" s="5" t="s">
        <v>336</v>
      </c>
      <c r="D28" s="6" t="s">
        <v>26</v>
      </c>
      <c r="E28" s="5" t="s">
        <v>29</v>
      </c>
      <c r="F28" s="5" t="s">
        <v>30</v>
      </c>
      <c r="G28" s="5"/>
      <c r="H28" s="5"/>
      <c r="I28" s="7">
        <v>55.36</v>
      </c>
      <c r="J28" s="7">
        <f>ROUND(I28*1.3,2)</f>
        <v>71.97</v>
      </c>
      <c r="K28" s="7">
        <f>ROUND(J28*F28,2)</f>
        <v>28066.86</v>
      </c>
      <c r="L28" s="7">
        <f>ROUND(K28,2)</f>
        <v>28066.86</v>
      </c>
    </row>
    <row r="29" spans="1:12" s="3" customFormat="1" ht="38.25">
      <c r="A29" s="5" t="s">
        <v>5</v>
      </c>
      <c r="B29" s="5" t="s">
        <v>27</v>
      </c>
      <c r="C29" s="5" t="s">
        <v>337</v>
      </c>
      <c r="D29" s="6" t="s">
        <v>28</v>
      </c>
      <c r="E29" s="5" t="s">
        <v>29</v>
      </c>
      <c r="F29" s="5" t="s">
        <v>30</v>
      </c>
      <c r="G29" s="5"/>
      <c r="H29" s="5"/>
      <c r="I29" s="7">
        <v>32.58</v>
      </c>
      <c r="J29" s="7">
        <v>42.36</v>
      </c>
      <c r="K29" s="7">
        <f t="shared" ref="K29:K33" si="4">ROUND(J29*F29,2)</f>
        <v>16519.55</v>
      </c>
      <c r="L29" s="7">
        <f>ROUND(L28+K29,2)</f>
        <v>44586.41</v>
      </c>
    </row>
    <row r="30" spans="1:12" s="4" customFormat="1" ht="25.5">
      <c r="A30" s="5" t="s">
        <v>31</v>
      </c>
      <c r="B30" s="5">
        <v>91</v>
      </c>
      <c r="C30" s="5" t="s">
        <v>338</v>
      </c>
      <c r="D30" s="6" t="s">
        <v>32</v>
      </c>
      <c r="E30" s="5" t="s">
        <v>29</v>
      </c>
      <c r="F30" s="5" t="s">
        <v>33</v>
      </c>
      <c r="G30" s="5"/>
      <c r="H30" s="5"/>
      <c r="I30" s="7">
        <v>113.92</v>
      </c>
      <c r="J30" s="7">
        <v>148.09</v>
      </c>
      <c r="K30" s="7">
        <f t="shared" si="4"/>
        <v>6772.16</v>
      </c>
      <c r="L30" s="7">
        <f t="shared" ref="L30:L33" si="5">ROUND(L29+K30,2)</f>
        <v>51358.57</v>
      </c>
    </row>
    <row r="31" spans="1:12" s="3" customFormat="1" ht="51">
      <c r="A31" s="5" t="s">
        <v>5</v>
      </c>
      <c r="B31" s="5">
        <v>6058</v>
      </c>
      <c r="C31" s="5" t="s">
        <v>339</v>
      </c>
      <c r="D31" s="6" t="s">
        <v>223</v>
      </c>
      <c r="E31" s="5" t="s">
        <v>35</v>
      </c>
      <c r="F31" s="5" t="s">
        <v>224</v>
      </c>
      <c r="G31" s="5"/>
      <c r="H31" s="5"/>
      <c r="I31" s="7">
        <v>17.27</v>
      </c>
      <c r="J31" s="7">
        <f t="shared" ref="J31:J32" si="6">ROUND(I31*1.3,2)</f>
        <v>22.45</v>
      </c>
      <c r="K31" s="7">
        <f t="shared" si="4"/>
        <v>810.45</v>
      </c>
      <c r="L31" s="7">
        <f t="shared" si="5"/>
        <v>52169.02</v>
      </c>
    </row>
    <row r="32" spans="1:12" s="3" customFormat="1" ht="25.5">
      <c r="A32" s="5" t="s">
        <v>5</v>
      </c>
      <c r="B32" s="5">
        <v>72105</v>
      </c>
      <c r="C32" s="5" t="s">
        <v>340</v>
      </c>
      <c r="D32" s="6" t="s">
        <v>34</v>
      </c>
      <c r="E32" s="5" t="s">
        <v>35</v>
      </c>
      <c r="F32" s="5" t="s">
        <v>36</v>
      </c>
      <c r="G32" s="5"/>
      <c r="H32" s="5"/>
      <c r="I32" s="7">
        <v>30.13</v>
      </c>
      <c r="J32" s="7">
        <f t="shared" si="6"/>
        <v>39.17</v>
      </c>
      <c r="K32" s="7">
        <f t="shared" si="4"/>
        <v>3044.68</v>
      </c>
      <c r="L32" s="7">
        <f t="shared" si="5"/>
        <v>55213.7</v>
      </c>
    </row>
    <row r="33" spans="1:12" s="3" customFormat="1" ht="38.25">
      <c r="A33" s="5" t="s">
        <v>5</v>
      </c>
      <c r="B33" s="5">
        <v>72107</v>
      </c>
      <c r="C33" s="5" t="s">
        <v>341</v>
      </c>
      <c r="D33" s="6" t="s">
        <v>37</v>
      </c>
      <c r="E33" s="5" t="s">
        <v>35</v>
      </c>
      <c r="F33" s="5" t="s">
        <v>38</v>
      </c>
      <c r="G33" s="5"/>
      <c r="H33" s="5"/>
      <c r="I33" s="7">
        <v>24.74</v>
      </c>
      <c r="J33" s="7">
        <v>32.17</v>
      </c>
      <c r="K33" s="7">
        <f t="shared" si="4"/>
        <v>11900</v>
      </c>
      <c r="L33" s="7">
        <f t="shared" si="5"/>
        <v>67113.7</v>
      </c>
    </row>
    <row r="34" spans="1:12" s="3" customFormat="1">
      <c r="A34" s="564" t="s">
        <v>266</v>
      </c>
      <c r="B34" s="564"/>
      <c r="C34" s="564"/>
      <c r="D34" s="564"/>
      <c r="E34" s="564"/>
      <c r="F34" s="5"/>
      <c r="G34" s="5"/>
      <c r="H34" s="5"/>
      <c r="I34" s="7"/>
      <c r="J34" s="7"/>
      <c r="K34" s="7"/>
      <c r="L34" s="50">
        <f>SUM(K28:K33)</f>
        <v>67113.700000000012</v>
      </c>
    </row>
    <row r="35" spans="1:12" s="3" customFormat="1">
      <c r="A35" s="37"/>
      <c r="B35" s="37"/>
      <c r="C35" s="38">
        <v>4</v>
      </c>
      <c r="D35" s="39" t="s">
        <v>39</v>
      </c>
      <c r="E35" s="37"/>
      <c r="F35" s="37"/>
      <c r="G35" s="37"/>
      <c r="H35" s="37"/>
      <c r="I35" s="40"/>
      <c r="J35" s="40"/>
      <c r="K35" s="40"/>
      <c r="L35" s="40"/>
    </row>
    <row r="36" spans="1:12" s="3" customFormat="1">
      <c r="A36" s="5"/>
      <c r="B36" s="5"/>
      <c r="C36" s="5"/>
      <c r="D36" s="23" t="s">
        <v>40</v>
      </c>
      <c r="E36" s="5"/>
      <c r="F36" s="5"/>
      <c r="G36" s="5"/>
      <c r="H36" s="5"/>
      <c r="I36" s="7"/>
      <c r="J36" s="7"/>
      <c r="K36" s="7"/>
      <c r="L36" s="7"/>
    </row>
    <row r="37" spans="1:12" s="3" customFormat="1" ht="51">
      <c r="A37" s="5" t="s">
        <v>5</v>
      </c>
      <c r="B37" s="5" t="s">
        <v>41</v>
      </c>
      <c r="C37" s="5" t="s">
        <v>342</v>
      </c>
      <c r="D37" s="6" t="s">
        <v>225</v>
      </c>
      <c r="E37" s="5" t="s">
        <v>35</v>
      </c>
      <c r="F37" s="5" t="s">
        <v>226</v>
      </c>
      <c r="G37" s="5"/>
      <c r="H37" s="5"/>
      <c r="I37" s="7">
        <v>40.89</v>
      </c>
      <c r="J37" s="7">
        <f>ROUND(I37*1.3,2)</f>
        <v>53.16</v>
      </c>
      <c r="K37" s="7">
        <f>ROUND(J37*F37,2)</f>
        <v>17649.12</v>
      </c>
      <c r="L37" s="7">
        <f>ROUND(K37,2)</f>
        <v>17649.12</v>
      </c>
    </row>
    <row r="38" spans="1:12" s="3" customFormat="1" ht="51">
      <c r="A38" s="5" t="s">
        <v>5</v>
      </c>
      <c r="B38" s="5" t="s">
        <v>42</v>
      </c>
      <c r="C38" s="5" t="s">
        <v>343</v>
      </c>
      <c r="D38" s="6" t="s">
        <v>217</v>
      </c>
      <c r="E38" s="5" t="s">
        <v>227</v>
      </c>
      <c r="F38" s="5" t="s">
        <v>228</v>
      </c>
      <c r="G38" s="5"/>
      <c r="H38" s="5"/>
      <c r="I38" s="7">
        <v>6.84</v>
      </c>
      <c r="J38" s="7">
        <f t="shared" ref="J38:J43" si="7">ROUND(I38*1.3,2)</f>
        <v>8.89</v>
      </c>
      <c r="K38" s="7">
        <f t="shared" ref="K38:K43" si="8">ROUND(J38*F38,2)</f>
        <v>1475.74</v>
      </c>
      <c r="L38" s="7">
        <f>L37+K38</f>
        <v>19124.86</v>
      </c>
    </row>
    <row r="39" spans="1:12" s="3" customFormat="1">
      <c r="A39" s="5" t="s">
        <v>5</v>
      </c>
      <c r="B39" s="5" t="s">
        <v>43</v>
      </c>
      <c r="C39" s="5" t="s">
        <v>344</v>
      </c>
      <c r="D39" s="6" t="s">
        <v>44</v>
      </c>
      <c r="E39" s="5" t="s">
        <v>17</v>
      </c>
      <c r="F39" s="5" t="s">
        <v>45</v>
      </c>
      <c r="G39" s="5"/>
      <c r="H39" s="5"/>
      <c r="I39" s="7">
        <v>64.92</v>
      </c>
      <c r="J39" s="7">
        <v>84.39</v>
      </c>
      <c r="K39" s="7">
        <f t="shared" si="8"/>
        <v>162.03</v>
      </c>
      <c r="L39" s="7">
        <f t="shared" ref="L39:L43" si="9">L38+K39</f>
        <v>19286.89</v>
      </c>
    </row>
    <row r="40" spans="1:12" s="3" customFormat="1" ht="25.5">
      <c r="A40" s="5" t="s">
        <v>5</v>
      </c>
      <c r="B40" s="5" t="s">
        <v>46</v>
      </c>
      <c r="C40" s="5" t="s">
        <v>345</v>
      </c>
      <c r="D40" s="6" t="s">
        <v>47</v>
      </c>
      <c r="E40" s="5" t="s">
        <v>29</v>
      </c>
      <c r="F40" s="5"/>
      <c r="G40" s="5"/>
      <c r="H40" s="5"/>
      <c r="I40" s="7">
        <v>18.22</v>
      </c>
      <c r="J40" s="7">
        <f t="shared" si="7"/>
        <v>23.69</v>
      </c>
      <c r="K40" s="7">
        <f t="shared" si="8"/>
        <v>0</v>
      </c>
      <c r="L40" s="7">
        <f t="shared" si="9"/>
        <v>19286.89</v>
      </c>
    </row>
    <row r="41" spans="1:12" s="3" customFormat="1" ht="51">
      <c r="A41" s="5" t="s">
        <v>5</v>
      </c>
      <c r="B41" s="5" t="s">
        <v>42</v>
      </c>
      <c r="C41" s="5" t="s">
        <v>346</v>
      </c>
      <c r="D41" s="36" t="s">
        <v>217</v>
      </c>
      <c r="E41" s="5" t="s">
        <v>227</v>
      </c>
      <c r="F41" s="5" t="s">
        <v>229</v>
      </c>
      <c r="G41" s="5"/>
      <c r="H41" s="5"/>
      <c r="I41" s="7">
        <v>6.84</v>
      </c>
      <c r="J41" s="7">
        <f t="shared" si="7"/>
        <v>8.89</v>
      </c>
      <c r="K41" s="7">
        <f t="shared" si="8"/>
        <v>10892.03</v>
      </c>
      <c r="L41" s="7">
        <f t="shared" si="9"/>
        <v>30178.92</v>
      </c>
    </row>
    <row r="42" spans="1:12" s="3" customFormat="1" ht="51">
      <c r="A42" s="5" t="s">
        <v>5</v>
      </c>
      <c r="B42" s="5" t="s">
        <v>48</v>
      </c>
      <c r="C42" s="5" t="s">
        <v>347</v>
      </c>
      <c r="D42" s="6" t="s">
        <v>230</v>
      </c>
      <c r="E42" s="5" t="s">
        <v>227</v>
      </c>
      <c r="F42" s="5" t="s">
        <v>231</v>
      </c>
      <c r="G42" s="5"/>
      <c r="H42" s="5"/>
      <c r="I42" s="7">
        <v>6.84</v>
      </c>
      <c r="J42" s="7">
        <f t="shared" si="7"/>
        <v>8.89</v>
      </c>
      <c r="K42" s="7">
        <f t="shared" si="8"/>
        <v>4448.82</v>
      </c>
      <c r="L42" s="7">
        <f t="shared" si="9"/>
        <v>34627.74</v>
      </c>
    </row>
    <row r="43" spans="1:12" s="3" customFormat="1" ht="51">
      <c r="A43" s="5" t="s">
        <v>5</v>
      </c>
      <c r="B43" s="5" t="s">
        <v>49</v>
      </c>
      <c r="C43" s="5" t="s">
        <v>348</v>
      </c>
      <c r="D43" s="6" t="s">
        <v>232</v>
      </c>
      <c r="E43" s="5" t="s">
        <v>17</v>
      </c>
      <c r="F43" s="5" t="s">
        <v>233</v>
      </c>
      <c r="G43" s="5"/>
      <c r="H43" s="5"/>
      <c r="I43" s="7">
        <v>374.83</v>
      </c>
      <c r="J43" s="7">
        <f t="shared" si="7"/>
        <v>487.28</v>
      </c>
      <c r="K43" s="7">
        <f t="shared" si="8"/>
        <v>13799.77</v>
      </c>
      <c r="L43" s="7">
        <f t="shared" si="9"/>
        <v>48427.509999999995</v>
      </c>
    </row>
    <row r="44" spans="1:12" s="3" customFormat="1" ht="15" customHeight="1">
      <c r="A44" s="555"/>
      <c r="B44" s="555"/>
      <c r="C44" s="555"/>
      <c r="D44" s="555"/>
      <c r="E44" s="555"/>
      <c r="F44" s="555"/>
      <c r="G44" s="54"/>
      <c r="H44" s="54"/>
      <c r="I44" s="7"/>
      <c r="J44" s="7"/>
      <c r="K44" s="7"/>
      <c r="L44" s="50">
        <f>SUM(K37:K43)</f>
        <v>48427.509999999995</v>
      </c>
    </row>
    <row r="45" spans="1:12" s="3" customFormat="1" ht="15" customHeight="1">
      <c r="A45" s="565" t="s">
        <v>50</v>
      </c>
      <c r="B45" s="566"/>
      <c r="C45" s="566"/>
      <c r="D45" s="566"/>
      <c r="E45" s="566"/>
      <c r="F45" s="567"/>
      <c r="G45" s="59"/>
      <c r="H45" s="59"/>
      <c r="I45" s="7"/>
      <c r="J45" s="7"/>
      <c r="K45" s="7"/>
      <c r="L45" s="7"/>
    </row>
    <row r="46" spans="1:12" s="3" customFormat="1" ht="102">
      <c r="A46" s="5" t="s">
        <v>5</v>
      </c>
      <c r="B46" s="5">
        <v>23737</v>
      </c>
      <c r="C46" s="5" t="s">
        <v>349</v>
      </c>
      <c r="D46" s="6" t="s">
        <v>234</v>
      </c>
      <c r="E46" s="5" t="s">
        <v>29</v>
      </c>
      <c r="F46" s="5" t="s">
        <v>235</v>
      </c>
      <c r="G46" s="5"/>
      <c r="H46" s="5"/>
      <c r="I46" s="7">
        <v>30.62</v>
      </c>
      <c r="J46" s="7">
        <f>ROUND(I46*1.3,2)</f>
        <v>39.81</v>
      </c>
      <c r="K46" s="7">
        <f>ROUND(J46*F46,2)</f>
        <v>17349.2</v>
      </c>
      <c r="L46" s="7">
        <f>ROUND(K46,2)</f>
        <v>17349.2</v>
      </c>
    </row>
    <row r="47" spans="1:12" s="3" customFormat="1" ht="51">
      <c r="A47" s="5" t="s">
        <v>5</v>
      </c>
      <c r="B47" s="5" t="s">
        <v>42</v>
      </c>
      <c r="C47" s="5" t="s">
        <v>350</v>
      </c>
      <c r="D47" s="6" t="s">
        <v>217</v>
      </c>
      <c r="E47" s="5" t="s">
        <v>227</v>
      </c>
      <c r="F47" s="5" t="s">
        <v>236</v>
      </c>
      <c r="G47" s="5"/>
      <c r="H47" s="5"/>
      <c r="I47" s="7">
        <v>6.84</v>
      </c>
      <c r="J47" s="7">
        <f t="shared" ref="J47:J51" si="10">ROUND(I47*1.3,2)</f>
        <v>8.89</v>
      </c>
      <c r="K47" s="7">
        <f t="shared" ref="K47:K51" si="11">ROUND(J47*F47,2)</f>
        <v>18185.830000000002</v>
      </c>
      <c r="L47" s="7">
        <f>ROUND(L46+K47,2)</f>
        <v>35535.03</v>
      </c>
    </row>
    <row r="48" spans="1:12" s="3" customFormat="1" ht="51">
      <c r="A48" s="5" t="s">
        <v>5</v>
      </c>
      <c r="B48" s="5" t="s">
        <v>48</v>
      </c>
      <c r="C48" s="5" t="s">
        <v>351</v>
      </c>
      <c r="D48" s="6" t="s">
        <v>230</v>
      </c>
      <c r="E48" s="5" t="s">
        <v>227</v>
      </c>
      <c r="F48" s="5" t="s">
        <v>237</v>
      </c>
      <c r="G48" s="5"/>
      <c r="H48" s="5"/>
      <c r="I48" s="7">
        <v>6.84</v>
      </c>
      <c r="J48" s="7">
        <f t="shared" si="10"/>
        <v>8.89</v>
      </c>
      <c r="K48" s="7">
        <f t="shared" si="11"/>
        <v>7428.04</v>
      </c>
      <c r="L48" s="7">
        <f t="shared" ref="L48:L51" si="12">ROUND(L47+K48,2)</f>
        <v>42963.07</v>
      </c>
    </row>
    <row r="49" spans="1:12" s="3" customFormat="1" ht="51">
      <c r="A49" s="5" t="s">
        <v>5</v>
      </c>
      <c r="B49" s="5" t="s">
        <v>49</v>
      </c>
      <c r="C49" s="5" t="s">
        <v>352</v>
      </c>
      <c r="D49" s="6" t="s">
        <v>232</v>
      </c>
      <c r="E49" s="5" t="s">
        <v>17</v>
      </c>
      <c r="F49" s="5" t="s">
        <v>238</v>
      </c>
      <c r="G49" s="5"/>
      <c r="H49" s="5"/>
      <c r="I49" s="7">
        <v>374.83</v>
      </c>
      <c r="J49" s="7">
        <f t="shared" si="10"/>
        <v>487.28</v>
      </c>
      <c r="K49" s="7">
        <f t="shared" si="11"/>
        <v>12342.8</v>
      </c>
      <c r="L49" s="7">
        <f t="shared" si="12"/>
        <v>55305.87</v>
      </c>
    </row>
    <row r="50" spans="1:12" s="8" customFormat="1" ht="51">
      <c r="A50" s="5" t="s">
        <v>472</v>
      </c>
      <c r="B50" s="5" t="s">
        <v>471</v>
      </c>
      <c r="C50" s="5" t="s">
        <v>353</v>
      </c>
      <c r="D50" s="6" t="s">
        <v>239</v>
      </c>
      <c r="E50" s="5" t="s">
        <v>29</v>
      </c>
      <c r="F50" s="5" t="s">
        <v>240</v>
      </c>
      <c r="G50" s="5"/>
      <c r="H50" s="5"/>
      <c r="I50" s="7">
        <v>49.63</v>
      </c>
      <c r="J50" s="7">
        <f t="shared" si="10"/>
        <v>64.52</v>
      </c>
      <c r="K50" s="7">
        <f t="shared" si="11"/>
        <v>26482.880000000001</v>
      </c>
      <c r="L50" s="7">
        <f t="shared" si="12"/>
        <v>81788.75</v>
      </c>
    </row>
    <row r="51" spans="1:12" s="3" customFormat="1" ht="63.75">
      <c r="A51" s="26" t="s">
        <v>5</v>
      </c>
      <c r="B51" s="26" t="s">
        <v>51</v>
      </c>
      <c r="C51" s="5" t="s">
        <v>354</v>
      </c>
      <c r="D51" s="6" t="s">
        <v>241</v>
      </c>
      <c r="E51" s="5" t="s">
        <v>35</v>
      </c>
      <c r="F51" s="5" t="s">
        <v>242</v>
      </c>
      <c r="G51" s="5"/>
      <c r="H51" s="5"/>
      <c r="I51" s="7">
        <v>14.23</v>
      </c>
      <c r="J51" s="7">
        <f t="shared" si="10"/>
        <v>18.5</v>
      </c>
      <c r="K51" s="7">
        <f t="shared" si="11"/>
        <v>3585.3</v>
      </c>
      <c r="L51" s="7">
        <f t="shared" si="12"/>
        <v>85374.05</v>
      </c>
    </row>
    <row r="52" spans="1:12" s="3" customFormat="1">
      <c r="A52" s="26"/>
      <c r="B52" s="26"/>
      <c r="C52" s="5"/>
      <c r="D52" s="6" t="s">
        <v>501</v>
      </c>
      <c r="E52" s="5"/>
      <c r="F52" s="5"/>
      <c r="G52" s="5"/>
      <c r="H52" s="5"/>
      <c r="I52" s="7"/>
      <c r="J52" s="7"/>
      <c r="K52" s="7"/>
      <c r="L52" s="47">
        <f>SUM(K46:K51)</f>
        <v>85374.05</v>
      </c>
    </row>
    <row r="53" spans="1:12" s="3" customFormat="1">
      <c r="A53" s="568" t="s">
        <v>266</v>
      </c>
      <c r="B53" s="569"/>
      <c r="C53" s="569"/>
      <c r="D53" s="569"/>
      <c r="E53" s="569"/>
      <c r="F53" s="569"/>
      <c r="G53" s="60"/>
      <c r="H53" s="60"/>
      <c r="I53" s="7"/>
      <c r="J53" s="7"/>
      <c r="K53" s="7"/>
      <c r="L53" s="50">
        <f>L52+L44</f>
        <v>133801.56</v>
      </c>
    </row>
    <row r="54" spans="1:12" s="3" customFormat="1">
      <c r="A54" s="45"/>
      <c r="B54" s="45"/>
      <c r="C54" s="46">
        <v>5</v>
      </c>
      <c r="D54" s="39" t="s">
        <v>52</v>
      </c>
      <c r="E54" s="37"/>
      <c r="F54" s="37"/>
      <c r="G54" s="37"/>
      <c r="H54" s="37"/>
      <c r="I54" s="40"/>
      <c r="J54" s="40"/>
      <c r="K54" s="40"/>
      <c r="L54" s="40"/>
    </row>
    <row r="55" spans="1:12" s="3" customFormat="1" ht="63.75">
      <c r="A55" s="26" t="s">
        <v>5</v>
      </c>
      <c r="B55" s="26" t="s">
        <v>53</v>
      </c>
      <c r="C55" s="26" t="s">
        <v>355</v>
      </c>
      <c r="D55" s="6" t="s">
        <v>243</v>
      </c>
      <c r="E55" s="5" t="s">
        <v>29</v>
      </c>
      <c r="F55" s="5" t="s">
        <v>244</v>
      </c>
      <c r="G55" s="5"/>
      <c r="H55" s="5"/>
      <c r="I55" s="7">
        <v>27.85</v>
      </c>
      <c r="J55" s="7">
        <f>ROUND(I55*1.3,2)</f>
        <v>36.21</v>
      </c>
      <c r="K55" s="7">
        <f>J55*F55</f>
        <v>37621.827900000004</v>
      </c>
      <c r="L55" s="7">
        <f>ROUND(K55,2)</f>
        <v>37621.83</v>
      </c>
    </row>
    <row r="56" spans="1:12" s="3" customFormat="1">
      <c r="A56" s="564" t="s">
        <v>54</v>
      </c>
      <c r="B56" s="564"/>
      <c r="C56" s="564"/>
      <c r="D56" s="564"/>
      <c r="E56" s="564"/>
      <c r="F56" s="564"/>
      <c r="G56" s="58"/>
      <c r="H56" s="58"/>
      <c r="I56" s="7"/>
      <c r="J56" s="7"/>
      <c r="K56" s="7"/>
      <c r="L56" s="7"/>
    </row>
    <row r="57" spans="1:12" s="3" customFormat="1">
      <c r="A57" s="570" t="s">
        <v>266</v>
      </c>
      <c r="B57" s="570"/>
      <c r="C57" s="570"/>
      <c r="D57" s="570"/>
      <c r="E57" s="570"/>
      <c r="F57" s="570"/>
      <c r="G57" s="61"/>
      <c r="H57" s="61"/>
      <c r="I57" s="7"/>
      <c r="J57" s="7"/>
      <c r="K57" s="7"/>
      <c r="L57" s="50">
        <f>SUM(L55:L56)</f>
        <v>37621.83</v>
      </c>
    </row>
    <row r="58" spans="1:12" s="3" customFormat="1">
      <c r="A58" s="46"/>
      <c r="B58" s="45"/>
      <c r="C58" s="46">
        <v>6</v>
      </c>
      <c r="D58" s="39" t="s">
        <v>55</v>
      </c>
      <c r="E58" s="37"/>
      <c r="F58" s="37"/>
      <c r="G58" s="37"/>
      <c r="H58" s="37"/>
      <c r="I58" s="40"/>
      <c r="J58" s="40"/>
      <c r="K58" s="40"/>
      <c r="L58" s="40"/>
    </row>
    <row r="59" spans="1:12" s="3" customFormat="1" ht="25.5">
      <c r="A59" s="26" t="s">
        <v>5</v>
      </c>
      <c r="B59" s="26" t="s">
        <v>56</v>
      </c>
      <c r="C59" s="26" t="s">
        <v>356</v>
      </c>
      <c r="D59" s="6" t="s">
        <v>57</v>
      </c>
      <c r="E59" s="5" t="s">
        <v>29</v>
      </c>
      <c r="F59" s="5"/>
      <c r="G59" s="5"/>
      <c r="H59" s="5"/>
      <c r="I59" s="7">
        <v>5.15</v>
      </c>
      <c r="J59" s="7">
        <f>ROUND(I59*1.3,2)</f>
        <v>6.7</v>
      </c>
      <c r="K59" s="192">
        <f>ROUND(J59*I59,2)</f>
        <v>34.51</v>
      </c>
      <c r="L59" s="7"/>
    </row>
    <row r="60" spans="1:12" s="3" customFormat="1" ht="25.5">
      <c r="A60" s="26" t="s">
        <v>5</v>
      </c>
      <c r="B60" s="26">
        <v>24758</v>
      </c>
      <c r="C60" s="26" t="s">
        <v>357</v>
      </c>
      <c r="D60" s="6" t="s">
        <v>58</v>
      </c>
      <c r="E60" s="5" t="s">
        <v>29</v>
      </c>
      <c r="F60" s="5"/>
      <c r="G60" s="5"/>
      <c r="H60" s="5"/>
      <c r="I60" s="7">
        <v>46.69</v>
      </c>
      <c r="J60" s="7"/>
      <c r="K60" s="7">
        <f t="shared" ref="K60:K61" si="13">ROUND(J60*I60,2)</f>
        <v>0</v>
      </c>
      <c r="L60" s="7">
        <f>ROUND(L59+K60,2)</f>
        <v>0</v>
      </c>
    </row>
    <row r="61" spans="1:12" s="3" customFormat="1" ht="51">
      <c r="A61" s="26" t="s">
        <v>5</v>
      </c>
      <c r="B61" s="26">
        <v>23711</v>
      </c>
      <c r="C61" s="26" t="s">
        <v>358</v>
      </c>
      <c r="D61" s="6" t="s">
        <v>245</v>
      </c>
      <c r="E61" s="5" t="s">
        <v>29</v>
      </c>
      <c r="F61" s="5"/>
      <c r="G61" s="5"/>
      <c r="H61" s="5"/>
      <c r="I61" s="7">
        <v>23.62</v>
      </c>
      <c r="J61" s="7"/>
      <c r="K61" s="7">
        <f t="shared" si="13"/>
        <v>0</v>
      </c>
      <c r="L61" s="7">
        <f>ROUND(L60+K61,2)</f>
        <v>0</v>
      </c>
    </row>
    <row r="62" spans="1:12" s="3" customFormat="1">
      <c r="A62" s="570" t="s">
        <v>266</v>
      </c>
      <c r="B62" s="570"/>
      <c r="C62" s="570"/>
      <c r="D62" s="570"/>
      <c r="E62" s="570"/>
      <c r="F62" s="570"/>
      <c r="G62" s="61"/>
      <c r="H62" s="61"/>
      <c r="I62" s="7"/>
      <c r="J62" s="7"/>
      <c r="K62" s="7"/>
      <c r="L62" s="7"/>
    </row>
    <row r="63" spans="1:12" s="3" customFormat="1" ht="25.5">
      <c r="A63" s="46"/>
      <c r="B63" s="45"/>
      <c r="C63" s="46">
        <v>7</v>
      </c>
      <c r="D63" s="39" t="s">
        <v>59</v>
      </c>
      <c r="E63" s="37"/>
      <c r="F63" s="37"/>
      <c r="G63" s="37"/>
      <c r="H63" s="37"/>
      <c r="I63" s="40"/>
      <c r="J63" s="40"/>
      <c r="K63" s="40"/>
      <c r="L63" s="40"/>
    </row>
    <row r="64" spans="1:12" s="3" customFormat="1">
      <c r="A64" s="26"/>
      <c r="B64" s="26"/>
      <c r="C64" s="26"/>
      <c r="D64" s="23" t="s">
        <v>60</v>
      </c>
      <c r="E64" s="5"/>
      <c r="F64" s="5"/>
      <c r="G64" s="5"/>
      <c r="H64" s="5"/>
      <c r="I64" s="7"/>
      <c r="J64" s="7"/>
      <c r="K64" s="7"/>
      <c r="L64" s="7"/>
    </row>
    <row r="65" spans="1:12" s="3" customFormat="1" ht="51">
      <c r="A65" s="26" t="s">
        <v>5</v>
      </c>
      <c r="B65" s="26" t="s">
        <v>61</v>
      </c>
      <c r="C65" s="26" t="s">
        <v>359</v>
      </c>
      <c r="D65" s="6" t="s">
        <v>246</v>
      </c>
      <c r="E65" s="5" t="s">
        <v>29</v>
      </c>
      <c r="F65" s="5" t="s">
        <v>247</v>
      </c>
      <c r="G65" s="5"/>
      <c r="H65" s="5"/>
      <c r="I65" s="7">
        <v>23.12</v>
      </c>
      <c r="J65" s="7">
        <f>ROUND(I65*1.3,2)</f>
        <v>30.06</v>
      </c>
      <c r="K65" s="7">
        <f>ROUND(J65*F65,2)</f>
        <v>9748.16</v>
      </c>
      <c r="L65" s="7">
        <f>ROUND(K65,2)</f>
        <v>9748.16</v>
      </c>
    </row>
    <row r="66" spans="1:12" s="3" customFormat="1" ht="51" customHeight="1">
      <c r="A66" s="35" t="s">
        <v>5</v>
      </c>
      <c r="B66" s="35" t="s">
        <v>62</v>
      </c>
      <c r="C66" s="35" t="s">
        <v>360</v>
      </c>
      <c r="D66" s="6" t="s">
        <v>248</v>
      </c>
      <c r="E66" s="5" t="s">
        <v>29</v>
      </c>
      <c r="F66" s="5" t="s">
        <v>524</v>
      </c>
      <c r="G66" s="5"/>
      <c r="H66" s="5"/>
      <c r="I66" s="7">
        <v>14.82</v>
      </c>
      <c r="J66" s="7">
        <v>19.260000000000002</v>
      </c>
      <c r="K66" s="7">
        <f t="shared" ref="K66:K87" si="14">ROUND(J66*F66,2)</f>
        <v>6246.02</v>
      </c>
      <c r="L66" s="7">
        <f>ROUND(L65+K66,2)</f>
        <v>15994.18</v>
      </c>
    </row>
    <row r="67" spans="1:12" s="4" customFormat="1" ht="51">
      <c r="A67" s="26" t="s">
        <v>31</v>
      </c>
      <c r="B67" s="26">
        <v>102</v>
      </c>
      <c r="C67" s="35" t="s">
        <v>361</v>
      </c>
      <c r="D67" s="6" t="s">
        <v>249</v>
      </c>
      <c r="E67" s="5" t="s">
        <v>29</v>
      </c>
      <c r="F67" s="5" t="s">
        <v>250</v>
      </c>
      <c r="G67" s="5"/>
      <c r="H67" s="5"/>
      <c r="I67" s="7">
        <v>50.22</v>
      </c>
      <c r="J67" s="7">
        <v>65.28</v>
      </c>
      <c r="K67" s="7">
        <f t="shared" si="14"/>
        <v>4435.12</v>
      </c>
      <c r="L67" s="7">
        <f>ROUND(L66+K67,2)</f>
        <v>20429.3</v>
      </c>
    </row>
    <row r="68" spans="1:12" s="3" customFormat="1" ht="51">
      <c r="A68" s="26" t="s">
        <v>5</v>
      </c>
      <c r="B68" s="26" t="s">
        <v>63</v>
      </c>
      <c r="C68" s="35" t="s">
        <v>362</v>
      </c>
      <c r="D68" s="6" t="s">
        <v>251</v>
      </c>
      <c r="E68" s="5" t="s">
        <v>29</v>
      </c>
      <c r="F68" s="5" t="s">
        <v>252</v>
      </c>
      <c r="G68" s="5"/>
      <c r="H68" s="5"/>
      <c r="I68" s="7">
        <v>14.69</v>
      </c>
      <c r="J68" s="7">
        <f t="shared" ref="J68:J87" si="15">ROUND(I68*1.3,2)</f>
        <v>19.100000000000001</v>
      </c>
      <c r="K68" s="7">
        <f t="shared" si="14"/>
        <v>265.11</v>
      </c>
      <c r="L68" s="7">
        <f>ROUND(L67+K68,2)</f>
        <v>20694.41</v>
      </c>
    </row>
    <row r="69" spans="1:12" s="8" customFormat="1" ht="76.5">
      <c r="A69" s="5" t="s">
        <v>472</v>
      </c>
      <c r="B69" s="5" t="s">
        <v>474</v>
      </c>
      <c r="C69" s="35" t="s">
        <v>363</v>
      </c>
      <c r="D69" s="6" t="s">
        <v>473</v>
      </c>
      <c r="E69" s="5" t="s">
        <v>29</v>
      </c>
      <c r="F69" s="5" t="s">
        <v>247</v>
      </c>
      <c r="G69" s="5"/>
      <c r="H69" s="5"/>
      <c r="I69" s="7">
        <v>49.98</v>
      </c>
      <c r="J69" s="7">
        <f t="shared" si="15"/>
        <v>64.97</v>
      </c>
      <c r="K69" s="7">
        <f t="shared" si="14"/>
        <v>21069.119999999999</v>
      </c>
      <c r="L69" s="7">
        <f t="shared" ref="L69:L86" si="16">ROUND(L68+K69,2)</f>
        <v>41763.53</v>
      </c>
    </row>
    <row r="70" spans="1:12" s="8" customFormat="1" ht="51">
      <c r="A70" s="5" t="s">
        <v>472</v>
      </c>
      <c r="B70" s="5" t="s">
        <v>475</v>
      </c>
      <c r="C70" s="35" t="s">
        <v>364</v>
      </c>
      <c r="D70" s="6" t="s">
        <v>267</v>
      </c>
      <c r="E70" s="5" t="s">
        <v>35</v>
      </c>
      <c r="F70" s="5" t="s">
        <v>268</v>
      </c>
      <c r="G70" s="5"/>
      <c r="H70" s="5"/>
      <c r="I70" s="7">
        <v>6.27</v>
      </c>
      <c r="J70" s="7">
        <f t="shared" si="15"/>
        <v>8.15</v>
      </c>
      <c r="K70" s="7">
        <f t="shared" si="14"/>
        <v>2147.12</v>
      </c>
      <c r="L70" s="7">
        <f t="shared" si="16"/>
        <v>43910.65</v>
      </c>
    </row>
    <row r="71" spans="1:12" s="8" customFormat="1" ht="29.25" customHeight="1">
      <c r="A71" s="5" t="s">
        <v>472</v>
      </c>
      <c r="B71" s="5" t="s">
        <v>476</v>
      </c>
      <c r="C71" s="35" t="s">
        <v>365</v>
      </c>
      <c r="D71" s="6" t="s">
        <v>64</v>
      </c>
      <c r="E71" s="5" t="s">
        <v>35</v>
      </c>
      <c r="F71" s="5" t="s">
        <v>65</v>
      </c>
      <c r="G71" s="5"/>
      <c r="H71" s="5"/>
      <c r="I71" s="7">
        <v>31.48</v>
      </c>
      <c r="J71" s="7">
        <v>40.93</v>
      </c>
      <c r="K71" s="7">
        <f t="shared" si="14"/>
        <v>1385.48</v>
      </c>
      <c r="L71" s="7">
        <f t="shared" si="16"/>
        <v>45296.13</v>
      </c>
    </row>
    <row r="72" spans="1:12" s="3" customFormat="1">
      <c r="A72" s="5"/>
      <c r="B72" s="5"/>
      <c r="C72" s="5"/>
      <c r="D72" s="23" t="s">
        <v>66</v>
      </c>
      <c r="E72" s="5"/>
      <c r="F72" s="5"/>
      <c r="G72" s="5"/>
      <c r="H72" s="5"/>
      <c r="I72" s="7"/>
      <c r="J72" s="7">
        <f t="shared" si="15"/>
        <v>0</v>
      </c>
      <c r="K72" s="7">
        <f t="shared" si="14"/>
        <v>0</v>
      </c>
      <c r="L72" s="50">
        <f>SUM(K65:K71)</f>
        <v>45296.130000000005</v>
      </c>
    </row>
    <row r="73" spans="1:12" s="3" customFormat="1" ht="51">
      <c r="A73" s="5" t="s">
        <v>5</v>
      </c>
      <c r="B73" s="5">
        <v>5975</v>
      </c>
      <c r="C73" s="5" t="s">
        <v>366</v>
      </c>
      <c r="D73" s="6" t="s">
        <v>269</v>
      </c>
      <c r="E73" s="5" t="s">
        <v>29</v>
      </c>
      <c r="F73" s="5" t="s">
        <v>270</v>
      </c>
      <c r="G73" s="5"/>
      <c r="H73" s="5"/>
      <c r="I73" s="7">
        <v>3.25</v>
      </c>
      <c r="J73" s="7">
        <v>4.22</v>
      </c>
      <c r="K73" s="7">
        <f t="shared" si="14"/>
        <v>4085.76</v>
      </c>
      <c r="L73" s="7">
        <v>4085.76</v>
      </c>
    </row>
    <row r="74" spans="1:12" s="3" customFormat="1" ht="51">
      <c r="A74" s="5" t="s">
        <v>5</v>
      </c>
      <c r="B74" s="5">
        <v>5974</v>
      </c>
      <c r="C74" s="5" t="s">
        <v>367</v>
      </c>
      <c r="D74" s="6" t="s">
        <v>271</v>
      </c>
      <c r="E74" s="5" t="s">
        <v>29</v>
      </c>
      <c r="F74" s="5" t="s">
        <v>272</v>
      </c>
      <c r="G74" s="5"/>
      <c r="H74" s="5"/>
      <c r="I74" s="7">
        <v>2.85</v>
      </c>
      <c r="J74" s="7">
        <f t="shared" si="15"/>
        <v>3.71</v>
      </c>
      <c r="K74" s="7">
        <f t="shared" si="14"/>
        <v>4269.21</v>
      </c>
      <c r="L74" s="7">
        <f t="shared" si="16"/>
        <v>8354.9699999999993</v>
      </c>
    </row>
    <row r="75" spans="1:12" s="3" customFormat="1" ht="51">
      <c r="A75" s="5" t="s">
        <v>5</v>
      </c>
      <c r="B75" s="5" t="s">
        <v>67</v>
      </c>
      <c r="C75" s="5" t="s">
        <v>293</v>
      </c>
      <c r="D75" s="6" t="s">
        <v>273</v>
      </c>
      <c r="E75" s="5" t="s">
        <v>29</v>
      </c>
      <c r="F75" s="5" t="s">
        <v>274</v>
      </c>
      <c r="G75" s="5"/>
      <c r="H75" s="5"/>
      <c r="I75" s="7">
        <v>15.31</v>
      </c>
      <c r="J75" s="7">
        <f t="shared" si="15"/>
        <v>19.899999999999999</v>
      </c>
      <c r="K75" s="7">
        <f t="shared" si="14"/>
        <v>42166.51</v>
      </c>
      <c r="L75" s="7">
        <f t="shared" si="16"/>
        <v>50521.48</v>
      </c>
    </row>
    <row r="76" spans="1:12" s="8" customFormat="1" ht="51">
      <c r="A76" s="5" t="s">
        <v>472</v>
      </c>
      <c r="B76" s="5" t="s">
        <v>477</v>
      </c>
      <c r="C76" s="5" t="s">
        <v>368</v>
      </c>
      <c r="D76" s="6" t="s">
        <v>275</v>
      </c>
      <c r="E76" s="5" t="s">
        <v>29</v>
      </c>
      <c r="F76" s="5" t="s">
        <v>276</v>
      </c>
      <c r="G76" s="5"/>
      <c r="H76" s="5"/>
      <c r="I76" s="7">
        <v>39.200000000000003</v>
      </c>
      <c r="J76" s="7">
        <f t="shared" si="15"/>
        <v>50.96</v>
      </c>
      <c r="K76" s="7">
        <f t="shared" si="14"/>
        <v>13501.85</v>
      </c>
      <c r="L76" s="7">
        <f t="shared" si="16"/>
        <v>64023.33</v>
      </c>
    </row>
    <row r="77" spans="1:12" s="3" customFormat="1" ht="38.25">
      <c r="A77" s="5" t="s">
        <v>5</v>
      </c>
      <c r="B77" s="5" t="s">
        <v>68</v>
      </c>
      <c r="C77" s="5" t="s">
        <v>369</v>
      </c>
      <c r="D77" s="6" t="s">
        <v>69</v>
      </c>
      <c r="E77" s="5" t="s">
        <v>29</v>
      </c>
      <c r="F77" s="5" t="s">
        <v>70</v>
      </c>
      <c r="G77" s="5"/>
      <c r="H77" s="5"/>
      <c r="I77" s="7">
        <v>12.82</v>
      </c>
      <c r="J77" s="7">
        <v>16.66</v>
      </c>
      <c r="K77" s="7">
        <f t="shared" si="14"/>
        <v>14757.09</v>
      </c>
      <c r="L77" s="7">
        <f t="shared" si="16"/>
        <v>78780.42</v>
      </c>
    </row>
    <row r="78" spans="1:12" s="3" customFormat="1" ht="25.5">
      <c r="A78" s="5" t="s">
        <v>5</v>
      </c>
      <c r="B78" s="5" t="s">
        <v>71</v>
      </c>
      <c r="C78" s="5" t="s">
        <v>370</v>
      </c>
      <c r="D78" s="6" t="s">
        <v>72</v>
      </c>
      <c r="E78" s="5" t="s">
        <v>29</v>
      </c>
      <c r="F78" s="5" t="s">
        <v>70</v>
      </c>
      <c r="G78" s="5"/>
      <c r="H78" s="5"/>
      <c r="I78" s="7">
        <v>12.78</v>
      </c>
      <c r="J78" s="7">
        <f t="shared" si="15"/>
        <v>16.61</v>
      </c>
      <c r="K78" s="7">
        <f t="shared" si="14"/>
        <v>14712.81</v>
      </c>
      <c r="L78" s="7">
        <f t="shared" si="16"/>
        <v>93493.23</v>
      </c>
    </row>
    <row r="79" spans="1:12" s="8" customFormat="1" ht="29.25" customHeight="1">
      <c r="A79" s="5" t="s">
        <v>472</v>
      </c>
      <c r="B79" s="5" t="s">
        <v>478</v>
      </c>
      <c r="C79" s="5" t="s">
        <v>371</v>
      </c>
      <c r="D79" s="6" t="s">
        <v>73</v>
      </c>
      <c r="E79" s="5" t="s">
        <v>35</v>
      </c>
      <c r="F79" s="5" t="s">
        <v>74</v>
      </c>
      <c r="G79" s="5"/>
      <c r="H79" s="5"/>
      <c r="I79" s="7">
        <v>31.48</v>
      </c>
      <c r="J79" s="7">
        <v>40.93</v>
      </c>
      <c r="K79" s="7">
        <f t="shared" si="14"/>
        <v>1985.11</v>
      </c>
      <c r="L79" s="7">
        <f t="shared" si="16"/>
        <v>95478.34</v>
      </c>
    </row>
    <row r="80" spans="1:12" s="3" customFormat="1" ht="25.5">
      <c r="A80" s="5" t="s">
        <v>5</v>
      </c>
      <c r="B80" s="5" t="s">
        <v>75</v>
      </c>
      <c r="C80" s="5" t="s">
        <v>372</v>
      </c>
      <c r="D80" s="6" t="s">
        <v>76</v>
      </c>
      <c r="E80" s="5" t="s">
        <v>29</v>
      </c>
      <c r="F80" s="5" t="s">
        <v>77</v>
      </c>
      <c r="G80" s="5"/>
      <c r="H80" s="5"/>
      <c r="I80" s="7">
        <v>18.66</v>
      </c>
      <c r="J80" s="7">
        <f t="shared" si="15"/>
        <v>24.26</v>
      </c>
      <c r="K80" s="7">
        <f t="shared" si="14"/>
        <v>23763.88</v>
      </c>
      <c r="L80" s="7">
        <f t="shared" si="16"/>
        <v>119242.22</v>
      </c>
    </row>
    <row r="81" spans="1:12" s="3" customFormat="1">
      <c r="A81" s="5"/>
      <c r="B81" s="5"/>
      <c r="C81" s="5"/>
      <c r="D81" s="23" t="s">
        <v>78</v>
      </c>
      <c r="E81" s="5"/>
      <c r="F81" s="5"/>
      <c r="G81" s="5"/>
      <c r="H81" s="5"/>
      <c r="I81" s="7"/>
      <c r="J81" s="7">
        <f t="shared" si="15"/>
        <v>0</v>
      </c>
      <c r="K81" s="7">
        <f t="shared" si="14"/>
        <v>0</v>
      </c>
      <c r="L81" s="50">
        <f>SUM(K73:K80)</f>
        <v>119242.22</v>
      </c>
    </row>
    <row r="82" spans="1:12" s="3" customFormat="1" ht="51">
      <c r="A82" s="5" t="s">
        <v>5</v>
      </c>
      <c r="B82" s="5">
        <v>5975</v>
      </c>
      <c r="C82" s="5" t="s">
        <v>373</v>
      </c>
      <c r="D82" s="6" t="s">
        <v>277</v>
      </c>
      <c r="E82" s="5" t="s">
        <v>29</v>
      </c>
      <c r="F82" s="5" t="s">
        <v>278</v>
      </c>
      <c r="G82" s="5"/>
      <c r="H82" s="5"/>
      <c r="I82" s="7">
        <v>3.25</v>
      </c>
      <c r="J82" s="7">
        <v>4.22</v>
      </c>
      <c r="K82" s="7">
        <f t="shared" si="14"/>
        <v>1731.59</v>
      </c>
      <c r="L82" s="7">
        <f>K82</f>
        <v>1731.59</v>
      </c>
    </row>
    <row r="83" spans="1:12" s="3" customFormat="1" ht="51">
      <c r="A83" s="5" t="s">
        <v>5</v>
      </c>
      <c r="B83" s="5" t="s">
        <v>79</v>
      </c>
      <c r="C83" s="5" t="s">
        <v>374</v>
      </c>
      <c r="D83" s="6" t="s">
        <v>279</v>
      </c>
      <c r="E83" s="5" t="s">
        <v>29</v>
      </c>
      <c r="F83" s="5" t="s">
        <v>278</v>
      </c>
      <c r="G83" s="5"/>
      <c r="H83" s="5"/>
      <c r="I83" s="7">
        <v>15.31</v>
      </c>
      <c r="J83" s="7">
        <f t="shared" si="15"/>
        <v>19.899999999999999</v>
      </c>
      <c r="K83" s="7">
        <f t="shared" si="14"/>
        <v>8165.57</v>
      </c>
      <c r="L83" s="7">
        <f t="shared" si="16"/>
        <v>9897.16</v>
      </c>
    </row>
    <row r="84" spans="1:12" s="3" customFormat="1" ht="25.5">
      <c r="A84" s="5" t="s">
        <v>5</v>
      </c>
      <c r="B84" s="5" t="s">
        <v>80</v>
      </c>
      <c r="C84" s="5" t="s">
        <v>375</v>
      </c>
      <c r="D84" s="6" t="s">
        <v>81</v>
      </c>
      <c r="E84" s="5" t="s">
        <v>29</v>
      </c>
      <c r="F84" s="5" t="s">
        <v>82</v>
      </c>
      <c r="G84" s="5"/>
      <c r="H84" s="5"/>
      <c r="I84" s="7">
        <v>12.82</v>
      </c>
      <c r="J84" s="7">
        <v>16.66</v>
      </c>
      <c r="K84" s="7">
        <f t="shared" si="14"/>
        <v>6036.42</v>
      </c>
      <c r="L84" s="7">
        <f t="shared" si="16"/>
        <v>15933.58</v>
      </c>
    </row>
    <row r="85" spans="1:12" s="3" customFormat="1" ht="25.5">
      <c r="A85" s="5" t="s">
        <v>5</v>
      </c>
      <c r="B85" s="5" t="s">
        <v>71</v>
      </c>
      <c r="C85" s="5" t="s">
        <v>376</v>
      </c>
      <c r="D85" s="6" t="s">
        <v>72</v>
      </c>
      <c r="E85" s="5" t="s">
        <v>29</v>
      </c>
      <c r="F85" s="5" t="s">
        <v>82</v>
      </c>
      <c r="G85" s="5"/>
      <c r="H85" s="5"/>
      <c r="I85" s="7">
        <v>12.78</v>
      </c>
      <c r="J85" s="7">
        <f t="shared" si="15"/>
        <v>16.61</v>
      </c>
      <c r="K85" s="7">
        <f t="shared" si="14"/>
        <v>6018.3</v>
      </c>
      <c r="L85" s="7">
        <f t="shared" si="16"/>
        <v>21951.88</v>
      </c>
    </row>
    <row r="86" spans="1:12" s="3" customFormat="1" ht="25.5">
      <c r="A86" s="5" t="s">
        <v>5</v>
      </c>
      <c r="B86" s="5" t="s">
        <v>75</v>
      </c>
      <c r="C86" s="5" t="s">
        <v>377</v>
      </c>
      <c r="D86" s="6" t="s">
        <v>76</v>
      </c>
      <c r="E86" s="5" t="s">
        <v>29</v>
      </c>
      <c r="F86" s="5" t="s">
        <v>83</v>
      </c>
      <c r="G86" s="5"/>
      <c r="H86" s="5"/>
      <c r="I86" s="7">
        <v>18.66</v>
      </c>
      <c r="J86" s="7">
        <f t="shared" si="15"/>
        <v>24.26</v>
      </c>
      <c r="K86" s="7">
        <f t="shared" si="14"/>
        <v>1226.3399999999999</v>
      </c>
      <c r="L86" s="7">
        <f t="shared" si="16"/>
        <v>23178.22</v>
      </c>
    </row>
    <row r="87" spans="1:12" s="3" customFormat="1">
      <c r="A87" s="5" t="s">
        <v>5</v>
      </c>
      <c r="B87" s="5" t="s">
        <v>84</v>
      </c>
      <c r="C87" s="5" t="s">
        <v>378</v>
      </c>
      <c r="D87" s="6" t="s">
        <v>85</v>
      </c>
      <c r="E87" s="5" t="s">
        <v>29</v>
      </c>
      <c r="F87" s="5" t="s">
        <v>86</v>
      </c>
      <c r="G87" s="5"/>
      <c r="H87" s="5"/>
      <c r="I87" s="7">
        <v>42.53</v>
      </c>
      <c r="J87" s="7">
        <f t="shared" si="15"/>
        <v>55.29</v>
      </c>
      <c r="K87" s="7">
        <f t="shared" si="14"/>
        <v>140.99</v>
      </c>
      <c r="L87" s="47">
        <f>SUM(K82:K87)</f>
        <v>23319.210000000003</v>
      </c>
    </row>
    <row r="88" spans="1:12" s="3" customFormat="1">
      <c r="A88" s="565" t="s">
        <v>266</v>
      </c>
      <c r="B88" s="566"/>
      <c r="C88" s="566"/>
      <c r="D88" s="566"/>
      <c r="E88" s="566"/>
      <c r="F88" s="567"/>
      <c r="G88" s="59"/>
      <c r="H88" s="59"/>
      <c r="I88" s="7"/>
      <c r="J88" s="7"/>
      <c r="K88" s="7"/>
      <c r="L88" s="50">
        <f>L87+L81+L72</f>
        <v>187857.56</v>
      </c>
    </row>
    <row r="89" spans="1:12" s="3" customFormat="1">
      <c r="A89" s="38"/>
      <c r="B89" s="37"/>
      <c r="C89" s="38">
        <v>8</v>
      </c>
      <c r="D89" s="39" t="s">
        <v>87</v>
      </c>
      <c r="E89" s="37"/>
      <c r="F89" s="37"/>
      <c r="G89" s="37"/>
      <c r="H89" s="37"/>
      <c r="I89" s="40"/>
      <c r="J89" s="40"/>
      <c r="K89" s="40"/>
      <c r="L89" s="40"/>
    </row>
    <row r="90" spans="1:12" s="3" customFormat="1">
      <c r="A90" s="37"/>
      <c r="B90" s="37"/>
      <c r="C90" s="37"/>
      <c r="D90" s="39" t="s">
        <v>88</v>
      </c>
      <c r="E90" s="37"/>
      <c r="F90" s="37"/>
      <c r="G90" s="37"/>
      <c r="H90" s="37"/>
      <c r="I90" s="40"/>
      <c r="J90" s="40"/>
      <c r="K90" s="40"/>
      <c r="L90" s="40"/>
    </row>
    <row r="91" spans="1:12" s="3" customFormat="1" ht="51">
      <c r="A91" s="5" t="s">
        <v>5</v>
      </c>
      <c r="B91" s="5" t="s">
        <v>89</v>
      </c>
      <c r="C91" s="5" t="s">
        <v>379</v>
      </c>
      <c r="D91" s="6" t="s">
        <v>280</v>
      </c>
      <c r="E91" s="5" t="s">
        <v>11</v>
      </c>
      <c r="F91" s="5" t="s">
        <v>169</v>
      </c>
      <c r="G91" s="5"/>
      <c r="H91" s="5"/>
      <c r="I91" s="7">
        <v>267.02999999999997</v>
      </c>
      <c r="J91" s="7">
        <f>ROUND(I91*1.3,2)</f>
        <v>347.14</v>
      </c>
      <c r="K91" s="7">
        <f>ROUND(J91*F91,2)</f>
        <v>2429.98</v>
      </c>
      <c r="L91" s="7">
        <f>ROUND(K91,2)</f>
        <v>2429.98</v>
      </c>
    </row>
    <row r="92" spans="1:12" s="3" customFormat="1" ht="63.75">
      <c r="A92" s="5" t="s">
        <v>5</v>
      </c>
      <c r="B92" s="5" t="s">
        <v>90</v>
      </c>
      <c r="C92" s="5" t="s">
        <v>380</v>
      </c>
      <c r="D92" s="6" t="s">
        <v>519</v>
      </c>
      <c r="E92" s="5" t="s">
        <v>11</v>
      </c>
      <c r="F92" s="5" t="s">
        <v>281</v>
      </c>
      <c r="G92" s="5"/>
      <c r="H92" s="5"/>
      <c r="I92" s="7">
        <v>296.43</v>
      </c>
      <c r="J92" s="7">
        <f t="shared" ref="J92:J106" si="17">ROUND(I92*1.3,2)</f>
        <v>385.36</v>
      </c>
      <c r="K92" s="7">
        <f t="shared" ref="K92:K106" si="18">ROUND(J92*F92,2)</f>
        <v>5780.4</v>
      </c>
      <c r="L92" s="7">
        <f>ROUND(L91+K92,2)</f>
        <v>8210.3799999999992</v>
      </c>
    </row>
    <row r="93" spans="1:12" s="8" customFormat="1" ht="63.75">
      <c r="A93" s="5" t="s">
        <v>472</v>
      </c>
      <c r="B93" s="5" t="s">
        <v>481</v>
      </c>
      <c r="C93" s="5" t="s">
        <v>381</v>
      </c>
      <c r="D93" s="6" t="s">
        <v>520</v>
      </c>
      <c r="E93" s="5" t="s">
        <v>11</v>
      </c>
      <c r="F93" s="5" t="s">
        <v>12</v>
      </c>
      <c r="G93" s="5"/>
      <c r="H93" s="5"/>
      <c r="I93" s="7">
        <v>325.83</v>
      </c>
      <c r="J93" s="7">
        <f t="shared" si="17"/>
        <v>423.58</v>
      </c>
      <c r="K93" s="7">
        <f t="shared" si="18"/>
        <v>423.58</v>
      </c>
      <c r="L93" s="7">
        <f t="shared" ref="L93:L106" si="19">ROUND(L92+K93,2)</f>
        <v>8633.9599999999991</v>
      </c>
    </row>
    <row r="94" spans="1:12" s="3" customFormat="1" ht="51">
      <c r="A94" s="5" t="s">
        <v>5</v>
      </c>
      <c r="B94" s="5" t="s">
        <v>91</v>
      </c>
      <c r="C94" s="5" t="s">
        <v>382</v>
      </c>
      <c r="D94" s="6" t="s">
        <v>282</v>
      </c>
      <c r="E94" s="5" t="s">
        <v>11</v>
      </c>
      <c r="F94" s="5"/>
      <c r="G94" s="5"/>
      <c r="H94" s="5"/>
      <c r="I94" s="7">
        <v>60.02</v>
      </c>
      <c r="J94" s="7">
        <v>78.02</v>
      </c>
      <c r="K94" s="7">
        <f t="shared" si="18"/>
        <v>0</v>
      </c>
      <c r="L94" s="7">
        <f t="shared" si="19"/>
        <v>8633.9599999999991</v>
      </c>
    </row>
    <row r="95" spans="1:12" s="8" customFormat="1" ht="63.75">
      <c r="A95" s="5" t="s">
        <v>472</v>
      </c>
      <c r="B95" s="5" t="s">
        <v>480</v>
      </c>
      <c r="C95" s="5" t="s">
        <v>383</v>
      </c>
      <c r="D95" s="6" t="s">
        <v>521</v>
      </c>
      <c r="E95" s="5" t="s">
        <v>11</v>
      </c>
      <c r="F95" s="5" t="s">
        <v>12</v>
      </c>
      <c r="G95" s="5"/>
      <c r="H95" s="5"/>
      <c r="I95" s="7">
        <v>316.02999999999997</v>
      </c>
      <c r="J95" s="7">
        <f t="shared" si="17"/>
        <v>410.84</v>
      </c>
      <c r="K95" s="7">
        <f t="shared" si="18"/>
        <v>410.84</v>
      </c>
      <c r="L95" s="7">
        <f t="shared" si="19"/>
        <v>9044.7999999999993</v>
      </c>
    </row>
    <row r="96" spans="1:12" s="8" customFormat="1" ht="63.75">
      <c r="A96" s="5" t="s">
        <v>472</v>
      </c>
      <c r="B96" s="5" t="s">
        <v>479</v>
      </c>
      <c r="C96" s="5" t="s">
        <v>384</v>
      </c>
      <c r="D96" s="6" t="s">
        <v>522</v>
      </c>
      <c r="E96" s="5" t="s">
        <v>11</v>
      </c>
      <c r="F96" s="5" t="s">
        <v>118</v>
      </c>
      <c r="G96" s="5"/>
      <c r="H96" s="5"/>
      <c r="I96" s="7">
        <v>345.43</v>
      </c>
      <c r="J96" s="7">
        <f t="shared" si="17"/>
        <v>449.06</v>
      </c>
      <c r="K96" s="7">
        <f t="shared" si="18"/>
        <v>898.12</v>
      </c>
      <c r="L96" s="7">
        <f t="shared" si="19"/>
        <v>9942.92</v>
      </c>
    </row>
    <row r="97" spans="1:12" s="8" customFormat="1" ht="63.75">
      <c r="A97" s="5" t="s">
        <v>472</v>
      </c>
      <c r="B97" s="5" t="s">
        <v>482</v>
      </c>
      <c r="C97" s="5" t="s">
        <v>385</v>
      </c>
      <c r="D97" s="6" t="s">
        <v>523</v>
      </c>
      <c r="E97" s="5" t="s">
        <v>11</v>
      </c>
      <c r="F97" s="5" t="s">
        <v>12</v>
      </c>
      <c r="G97" s="5"/>
      <c r="H97" s="5"/>
      <c r="I97" s="7">
        <v>394.43</v>
      </c>
      <c r="J97" s="7">
        <f t="shared" si="17"/>
        <v>512.76</v>
      </c>
      <c r="K97" s="7">
        <f t="shared" si="18"/>
        <v>512.76</v>
      </c>
      <c r="L97" s="7">
        <f t="shared" si="19"/>
        <v>10455.68</v>
      </c>
    </row>
    <row r="98" spans="1:12" s="3" customFormat="1" ht="51">
      <c r="A98" s="5" t="s">
        <v>5</v>
      </c>
      <c r="B98" s="5" t="s">
        <v>92</v>
      </c>
      <c r="C98" s="5" t="s">
        <v>386</v>
      </c>
      <c r="D98" s="6" t="s">
        <v>283</v>
      </c>
      <c r="E98" s="5" t="s">
        <v>29</v>
      </c>
      <c r="F98" s="5" t="s">
        <v>284</v>
      </c>
      <c r="G98" s="5"/>
      <c r="H98" s="5"/>
      <c r="I98" s="7">
        <v>14.82</v>
      </c>
      <c r="J98" s="7">
        <v>19.260000000000002</v>
      </c>
      <c r="K98" s="7">
        <f t="shared" si="18"/>
        <v>2899.98</v>
      </c>
      <c r="L98" s="7">
        <f t="shared" si="19"/>
        <v>13355.66</v>
      </c>
    </row>
    <row r="99" spans="1:12" s="3" customFormat="1">
      <c r="A99" s="5"/>
      <c r="B99" s="5"/>
      <c r="C99" s="5"/>
      <c r="D99" s="23" t="s">
        <v>93</v>
      </c>
      <c r="E99" s="5"/>
      <c r="F99" s="5"/>
      <c r="G99" s="5"/>
      <c r="H99" s="5"/>
      <c r="I99" s="7"/>
      <c r="J99" s="7">
        <f t="shared" si="17"/>
        <v>0</v>
      </c>
      <c r="K99" s="7">
        <f t="shared" si="18"/>
        <v>0</v>
      </c>
      <c r="L99" s="47">
        <f>SUM(K91:K98)</f>
        <v>13355.66</v>
      </c>
    </row>
    <row r="100" spans="1:12" s="3" customFormat="1">
      <c r="A100" s="5" t="s">
        <v>5</v>
      </c>
      <c r="B100" s="5" t="s">
        <v>94</v>
      </c>
      <c r="C100" s="5" t="s">
        <v>387</v>
      </c>
      <c r="D100" s="6" t="s">
        <v>95</v>
      </c>
      <c r="E100" s="5" t="s">
        <v>29</v>
      </c>
      <c r="F100" s="5" t="s">
        <v>96</v>
      </c>
      <c r="G100" s="5"/>
      <c r="H100" s="5"/>
      <c r="I100" s="7">
        <v>412.39</v>
      </c>
      <c r="J100" s="7">
        <f t="shared" si="17"/>
        <v>536.11</v>
      </c>
      <c r="K100" s="7">
        <f t="shared" si="18"/>
        <v>22087.73</v>
      </c>
      <c r="L100" s="7">
        <f>K100</f>
        <v>22087.73</v>
      </c>
    </row>
    <row r="101" spans="1:12" s="8" customFormat="1" ht="25.5">
      <c r="A101" s="5" t="s">
        <v>472</v>
      </c>
      <c r="B101" s="5" t="s">
        <v>483</v>
      </c>
      <c r="C101" s="5" t="s">
        <v>388</v>
      </c>
      <c r="D101" s="6" t="s">
        <v>97</v>
      </c>
      <c r="E101" s="5" t="s">
        <v>29</v>
      </c>
      <c r="F101" s="5" t="s">
        <v>98</v>
      </c>
      <c r="G101" s="5"/>
      <c r="H101" s="5"/>
      <c r="I101" s="7">
        <v>392.79</v>
      </c>
      <c r="J101" s="7">
        <f t="shared" si="17"/>
        <v>510.63</v>
      </c>
      <c r="K101" s="7">
        <f t="shared" si="18"/>
        <v>408.5</v>
      </c>
      <c r="L101" s="7">
        <f t="shared" si="19"/>
        <v>22496.23</v>
      </c>
    </row>
    <row r="102" spans="1:12" s="3" customFormat="1" ht="38.25">
      <c r="A102" s="5" t="s">
        <v>5</v>
      </c>
      <c r="B102" s="5" t="s">
        <v>99</v>
      </c>
      <c r="C102" s="5" t="s">
        <v>389</v>
      </c>
      <c r="D102" s="6" t="s">
        <v>100</v>
      </c>
      <c r="E102" s="5" t="s">
        <v>29</v>
      </c>
      <c r="F102" s="5" t="s">
        <v>101</v>
      </c>
      <c r="G102" s="5"/>
      <c r="H102" s="5"/>
      <c r="I102" s="7">
        <v>412.39</v>
      </c>
      <c r="J102" s="7">
        <f t="shared" si="17"/>
        <v>536.11</v>
      </c>
      <c r="K102" s="7">
        <f t="shared" si="18"/>
        <v>8347.23</v>
      </c>
      <c r="L102" s="7">
        <f t="shared" si="19"/>
        <v>30843.46</v>
      </c>
    </row>
    <row r="103" spans="1:12" s="8" customFormat="1">
      <c r="A103" s="5"/>
      <c r="B103" s="5"/>
      <c r="C103" s="5" t="s">
        <v>390</v>
      </c>
      <c r="D103" s="23" t="s">
        <v>102</v>
      </c>
      <c r="E103" s="5"/>
      <c r="F103" s="5"/>
      <c r="G103" s="5"/>
      <c r="H103" s="5"/>
      <c r="I103" s="7"/>
      <c r="J103" s="7"/>
      <c r="K103" s="7"/>
      <c r="L103" s="7"/>
    </row>
    <row r="104" spans="1:12" s="4" customFormat="1" ht="25.5">
      <c r="A104" s="5" t="s">
        <v>31</v>
      </c>
      <c r="B104" s="5">
        <v>263</v>
      </c>
      <c r="C104" s="5" t="s">
        <v>391</v>
      </c>
      <c r="D104" s="6" t="s">
        <v>103</v>
      </c>
      <c r="E104" s="5" t="s">
        <v>29</v>
      </c>
      <c r="F104" s="5" t="s">
        <v>104</v>
      </c>
      <c r="G104" s="5"/>
      <c r="H104" s="5"/>
      <c r="I104" s="7">
        <v>216.39</v>
      </c>
      <c r="J104" s="7">
        <f t="shared" si="17"/>
        <v>281.31</v>
      </c>
      <c r="K104" s="7">
        <f t="shared" si="18"/>
        <v>4903.2299999999996</v>
      </c>
      <c r="L104" s="7">
        <f t="shared" si="19"/>
        <v>4903.2299999999996</v>
      </c>
    </row>
    <row r="105" spans="1:12" s="3" customFormat="1" ht="25.5">
      <c r="A105" s="5" t="s">
        <v>5</v>
      </c>
      <c r="B105" s="5">
        <v>72116</v>
      </c>
      <c r="C105" s="5" t="s">
        <v>392</v>
      </c>
      <c r="D105" s="6" t="s">
        <v>105</v>
      </c>
      <c r="E105" s="5" t="s">
        <v>29</v>
      </c>
      <c r="F105" s="5" t="s">
        <v>96</v>
      </c>
      <c r="G105" s="5"/>
      <c r="H105" s="5"/>
      <c r="I105" s="7">
        <v>39.4</v>
      </c>
      <c r="J105" s="7">
        <f t="shared" si="17"/>
        <v>51.22</v>
      </c>
      <c r="K105" s="7">
        <f t="shared" si="18"/>
        <v>2110.2600000000002</v>
      </c>
      <c r="L105" s="7">
        <f t="shared" si="19"/>
        <v>7013.49</v>
      </c>
    </row>
    <row r="106" spans="1:12" s="8" customFormat="1" ht="27" customHeight="1">
      <c r="A106" s="5" t="s">
        <v>472</v>
      </c>
      <c r="B106" s="5" t="s">
        <v>484</v>
      </c>
      <c r="C106" s="5" t="s">
        <v>393</v>
      </c>
      <c r="D106" s="6" t="s">
        <v>106</v>
      </c>
      <c r="E106" s="5" t="s">
        <v>29</v>
      </c>
      <c r="F106" s="5" t="s">
        <v>107</v>
      </c>
      <c r="G106" s="5"/>
      <c r="H106" s="5"/>
      <c r="I106" s="7">
        <v>122.7</v>
      </c>
      <c r="J106" s="7">
        <f t="shared" si="17"/>
        <v>159.51</v>
      </c>
      <c r="K106" s="7">
        <f t="shared" si="18"/>
        <v>580.62</v>
      </c>
      <c r="L106" s="7">
        <f t="shared" si="19"/>
        <v>7594.11</v>
      </c>
    </row>
    <row r="107" spans="1:12" s="8" customFormat="1">
      <c r="A107" s="5"/>
      <c r="B107" s="5"/>
      <c r="C107" s="5"/>
      <c r="D107" s="6" t="s">
        <v>266</v>
      </c>
      <c r="E107" s="5"/>
      <c r="F107" s="5"/>
      <c r="G107" s="5"/>
      <c r="H107" s="5"/>
      <c r="I107" s="7"/>
      <c r="J107" s="7"/>
      <c r="K107" s="7"/>
      <c r="L107" s="50">
        <f>L106+L102+L99</f>
        <v>51793.229999999996</v>
      </c>
    </row>
    <row r="108" spans="1:12" s="3" customFormat="1">
      <c r="A108" s="37"/>
      <c r="B108" s="37"/>
      <c r="C108" s="38">
        <v>9</v>
      </c>
      <c r="D108" s="39" t="s">
        <v>108</v>
      </c>
      <c r="E108" s="37"/>
      <c r="F108" s="37"/>
      <c r="G108" s="37"/>
      <c r="H108" s="37"/>
      <c r="I108" s="40"/>
      <c r="J108" s="40"/>
      <c r="K108" s="40"/>
      <c r="L108" s="40"/>
    </row>
    <row r="109" spans="1:12" s="3" customFormat="1">
      <c r="A109" s="564" t="s">
        <v>109</v>
      </c>
      <c r="B109" s="564"/>
      <c r="C109" s="564"/>
      <c r="D109" s="564"/>
      <c r="E109" s="564"/>
      <c r="F109" s="564"/>
      <c r="G109" s="58"/>
      <c r="H109" s="58"/>
      <c r="I109" s="7"/>
      <c r="J109" s="7"/>
      <c r="K109" s="7"/>
      <c r="L109" s="7"/>
    </row>
    <row r="110" spans="1:12" s="8" customFormat="1" ht="38.25">
      <c r="A110" s="5" t="s">
        <v>472</v>
      </c>
      <c r="B110" s="5" t="s">
        <v>485</v>
      </c>
      <c r="C110" s="5" t="s">
        <v>394</v>
      </c>
      <c r="D110" s="6" t="s">
        <v>110</v>
      </c>
      <c r="E110" s="5" t="s">
        <v>111</v>
      </c>
      <c r="F110" s="5" t="s">
        <v>12</v>
      </c>
      <c r="G110" s="66"/>
      <c r="H110" s="66"/>
      <c r="I110" s="9">
        <v>2430.33</v>
      </c>
      <c r="J110" s="7">
        <f>ROUND(F110*1.3,2)</f>
        <v>1.3</v>
      </c>
      <c r="K110" s="7">
        <f>ROUND(J110*I110,2)</f>
        <v>3159.43</v>
      </c>
      <c r="L110" s="7">
        <f>ROUND(K110,2)</f>
        <v>3159.43</v>
      </c>
    </row>
    <row r="111" spans="1:12" s="4" customFormat="1">
      <c r="A111" s="564" t="s">
        <v>112</v>
      </c>
      <c r="B111" s="564"/>
      <c r="C111" s="564"/>
      <c r="D111" s="564"/>
      <c r="E111" s="564"/>
      <c r="F111" s="564"/>
      <c r="G111" s="58"/>
      <c r="H111" s="58"/>
      <c r="I111" s="7"/>
      <c r="J111" s="7"/>
      <c r="K111" s="7"/>
      <c r="L111" s="7"/>
    </row>
    <row r="112" spans="1:12" s="8" customFormat="1" ht="204">
      <c r="A112" s="5" t="s">
        <v>5</v>
      </c>
      <c r="B112" s="5">
        <v>26322</v>
      </c>
      <c r="C112" s="5" t="s">
        <v>285</v>
      </c>
      <c r="D112" s="6" t="s">
        <v>286</v>
      </c>
      <c r="E112" s="5" t="s">
        <v>11</v>
      </c>
      <c r="F112" s="5" t="s">
        <v>287</v>
      </c>
      <c r="G112" s="5"/>
      <c r="H112" s="5"/>
      <c r="I112" s="7">
        <v>125.56</v>
      </c>
      <c r="J112" s="7">
        <v>163.22999999999999</v>
      </c>
      <c r="K112" s="7">
        <f>J112*F112</f>
        <v>7835.0399999999991</v>
      </c>
      <c r="L112" s="7">
        <f>L110+K112</f>
        <v>10994.47</v>
      </c>
    </row>
    <row r="113" spans="1:12" s="8" customFormat="1" ht="114.75">
      <c r="A113" s="5" t="s">
        <v>5</v>
      </c>
      <c r="B113" s="5">
        <v>75968</v>
      </c>
      <c r="C113" s="5" t="s">
        <v>288</v>
      </c>
      <c r="D113" s="6" t="s">
        <v>289</v>
      </c>
      <c r="E113" s="5" t="s">
        <v>11</v>
      </c>
      <c r="F113" s="5" t="s">
        <v>128</v>
      </c>
      <c r="G113" s="5"/>
      <c r="H113" s="5"/>
      <c r="I113" s="7">
        <v>105.96</v>
      </c>
      <c r="J113" s="7">
        <v>137.75</v>
      </c>
      <c r="K113" s="7">
        <v>1515.25</v>
      </c>
      <c r="L113" s="7">
        <f>ROUND(K113+L112,2)</f>
        <v>12509.72</v>
      </c>
    </row>
    <row r="114" spans="1:12" s="8" customFormat="1" ht="38.25">
      <c r="A114" s="5" t="s">
        <v>31</v>
      </c>
      <c r="B114" s="5">
        <v>24</v>
      </c>
      <c r="C114" s="5" t="s">
        <v>395</v>
      </c>
      <c r="D114" s="6" t="s">
        <v>113</v>
      </c>
      <c r="E114" s="5" t="s">
        <v>11</v>
      </c>
      <c r="F114" s="5" t="s">
        <v>114</v>
      </c>
      <c r="G114" s="5"/>
      <c r="H114" s="5"/>
      <c r="I114" s="7">
        <v>53.78</v>
      </c>
      <c r="J114" s="7">
        <f>ROUND(I114*1.3,2)</f>
        <v>69.91</v>
      </c>
      <c r="K114" s="7">
        <f>ROUND(J114*F114,2)</f>
        <v>1607.93</v>
      </c>
      <c r="L114" s="7">
        <f t="shared" ref="L114:L129" si="20">ROUND(K114+L113,2)</f>
        <v>14117.65</v>
      </c>
    </row>
    <row r="115" spans="1:12" s="8" customFormat="1" ht="38.25">
      <c r="A115" s="5" t="s">
        <v>31</v>
      </c>
      <c r="B115" s="5">
        <v>25</v>
      </c>
      <c r="C115" s="5" t="s">
        <v>396</v>
      </c>
      <c r="D115" s="6" t="s">
        <v>115</v>
      </c>
      <c r="E115" s="5" t="s">
        <v>11</v>
      </c>
      <c r="F115" s="5" t="s">
        <v>116</v>
      </c>
      <c r="G115" s="5"/>
      <c r="H115" s="5"/>
      <c r="I115" s="7">
        <v>62.89</v>
      </c>
      <c r="J115" s="7">
        <v>81.75</v>
      </c>
      <c r="K115" s="7">
        <f>ROUND(J115*F115,2)</f>
        <v>245.25</v>
      </c>
      <c r="L115" s="7">
        <f t="shared" si="20"/>
        <v>14362.9</v>
      </c>
    </row>
    <row r="116" spans="1:12" s="8" customFormat="1" ht="25.5">
      <c r="A116" s="5" t="s">
        <v>472</v>
      </c>
      <c r="B116" s="5" t="s">
        <v>486</v>
      </c>
      <c r="C116" s="5" t="s">
        <v>397</v>
      </c>
      <c r="D116" s="6" t="s">
        <v>117</v>
      </c>
      <c r="E116" s="5" t="s">
        <v>11</v>
      </c>
      <c r="F116" s="5" t="s">
        <v>118</v>
      </c>
      <c r="G116" s="5"/>
      <c r="H116" s="5"/>
      <c r="I116" s="7">
        <v>313.10000000000002</v>
      </c>
      <c r="J116" s="7">
        <v>407.03</v>
      </c>
      <c r="K116" s="7">
        <f>ROUND(J116*F116,2)</f>
        <v>814.06</v>
      </c>
      <c r="L116" s="7">
        <f t="shared" si="20"/>
        <v>15176.96</v>
      </c>
    </row>
    <row r="117" spans="1:12" s="8" customFormat="1" ht="25.5">
      <c r="A117" s="5" t="s">
        <v>472</v>
      </c>
      <c r="B117" s="5" t="s">
        <v>487</v>
      </c>
      <c r="C117" s="5" t="s">
        <v>398</v>
      </c>
      <c r="D117" s="6" t="s">
        <v>119</v>
      </c>
      <c r="E117" s="5" t="s">
        <v>11</v>
      </c>
      <c r="F117" s="5" t="s">
        <v>118</v>
      </c>
      <c r="G117" s="5"/>
      <c r="H117" s="5"/>
      <c r="I117" s="7">
        <v>42.38</v>
      </c>
      <c r="J117" s="7">
        <v>55.1</v>
      </c>
      <c r="K117" s="7">
        <f t="shared" ref="K117:K129" si="21">ROUND(J117*F117,2)</f>
        <v>110.2</v>
      </c>
      <c r="L117" s="7">
        <f t="shared" si="20"/>
        <v>15287.16</v>
      </c>
    </row>
    <row r="118" spans="1:12" s="8" customFormat="1" ht="25.5">
      <c r="A118" s="5" t="s">
        <v>472</v>
      </c>
      <c r="B118" s="5" t="s">
        <v>488</v>
      </c>
      <c r="C118" s="5" t="s">
        <v>399</v>
      </c>
      <c r="D118" s="6" t="s">
        <v>120</v>
      </c>
      <c r="E118" s="5" t="s">
        <v>121</v>
      </c>
      <c r="F118" s="5" t="s">
        <v>122</v>
      </c>
      <c r="G118" s="5"/>
      <c r="H118" s="5"/>
      <c r="I118" s="7">
        <v>54.57</v>
      </c>
      <c r="J118" s="7">
        <v>70.94</v>
      </c>
      <c r="K118" s="7">
        <f t="shared" si="21"/>
        <v>6171.78</v>
      </c>
      <c r="L118" s="7">
        <f t="shared" si="20"/>
        <v>21458.94</v>
      </c>
    </row>
    <row r="119" spans="1:12" s="8" customFormat="1" ht="51">
      <c r="A119" s="5" t="s">
        <v>31</v>
      </c>
      <c r="B119" s="5" t="s">
        <v>290</v>
      </c>
      <c r="C119" s="5" t="s">
        <v>291</v>
      </c>
      <c r="D119" s="6" t="s">
        <v>292</v>
      </c>
      <c r="E119" s="5" t="s">
        <v>11</v>
      </c>
      <c r="F119" s="5" t="s">
        <v>116</v>
      </c>
      <c r="G119" s="5"/>
      <c r="H119" s="5"/>
      <c r="I119" s="7">
        <v>7.37</v>
      </c>
      <c r="J119" s="7">
        <f>ROUND(I119*1.3,2)</f>
        <v>9.58</v>
      </c>
      <c r="K119" s="7">
        <f t="shared" si="21"/>
        <v>28.74</v>
      </c>
      <c r="L119" s="7">
        <f t="shared" si="20"/>
        <v>21487.68</v>
      </c>
    </row>
    <row r="120" spans="1:12" s="8" customFormat="1" ht="25.5">
      <c r="A120" s="5" t="s">
        <v>31</v>
      </c>
      <c r="B120" s="5">
        <v>52</v>
      </c>
      <c r="C120" s="5" t="s">
        <v>400</v>
      </c>
      <c r="D120" s="6" t="s">
        <v>123</v>
      </c>
      <c r="E120" s="5" t="s">
        <v>11</v>
      </c>
      <c r="F120" s="5" t="s">
        <v>124</v>
      </c>
      <c r="G120" s="5"/>
      <c r="H120" s="5"/>
      <c r="I120" s="7">
        <v>17.329999999999998</v>
      </c>
      <c r="J120" s="7">
        <f t="shared" ref="J120:J122" si="22">ROUND(I120*1.3,2)</f>
        <v>22.53</v>
      </c>
      <c r="K120" s="7">
        <f t="shared" si="21"/>
        <v>1441.92</v>
      </c>
      <c r="L120" s="7">
        <f t="shared" si="20"/>
        <v>22929.599999999999</v>
      </c>
    </row>
    <row r="121" spans="1:12" s="8" customFormat="1" ht="25.5">
      <c r="A121" s="5" t="s">
        <v>31</v>
      </c>
      <c r="B121" s="5">
        <v>51</v>
      </c>
      <c r="C121" s="5" t="s">
        <v>401</v>
      </c>
      <c r="D121" s="6" t="s">
        <v>125</v>
      </c>
      <c r="E121" s="5" t="s">
        <v>11</v>
      </c>
      <c r="F121" s="5" t="s">
        <v>126</v>
      </c>
      <c r="G121" s="5"/>
      <c r="H121" s="5"/>
      <c r="I121" s="7">
        <v>23.21</v>
      </c>
      <c r="J121" s="7">
        <f t="shared" si="22"/>
        <v>30.17</v>
      </c>
      <c r="K121" s="7">
        <f t="shared" si="21"/>
        <v>120.68</v>
      </c>
      <c r="L121" s="7">
        <f t="shared" si="20"/>
        <v>23050.28</v>
      </c>
    </row>
    <row r="122" spans="1:12" s="8" customFormat="1" ht="25.5">
      <c r="A122" s="5" t="s">
        <v>31</v>
      </c>
      <c r="B122" s="5">
        <v>30</v>
      </c>
      <c r="C122" s="5" t="s">
        <v>402</v>
      </c>
      <c r="D122" s="6" t="s">
        <v>127</v>
      </c>
      <c r="E122" s="5" t="s">
        <v>11</v>
      </c>
      <c r="F122" s="5" t="s">
        <v>128</v>
      </c>
      <c r="G122" s="5"/>
      <c r="H122" s="5"/>
      <c r="I122" s="7">
        <v>0</v>
      </c>
      <c r="J122" s="7">
        <f t="shared" si="22"/>
        <v>0</v>
      </c>
      <c r="K122" s="7">
        <f t="shared" si="21"/>
        <v>0</v>
      </c>
      <c r="L122" s="7">
        <f t="shared" si="20"/>
        <v>23050.28</v>
      </c>
    </row>
    <row r="123" spans="1:12" s="8" customFormat="1" ht="25.5">
      <c r="A123" s="5" t="s">
        <v>472</v>
      </c>
      <c r="B123" s="5" t="s">
        <v>489</v>
      </c>
      <c r="C123" s="5" t="s">
        <v>403</v>
      </c>
      <c r="D123" s="6" t="s">
        <v>129</v>
      </c>
      <c r="E123" s="5" t="s">
        <v>121</v>
      </c>
      <c r="F123" s="5">
        <v>82</v>
      </c>
      <c r="G123" s="5"/>
      <c r="H123" s="5"/>
      <c r="I123" s="7">
        <v>64.37</v>
      </c>
      <c r="J123" s="7">
        <f>ROUND(I123*1.3,2)</f>
        <v>83.68</v>
      </c>
      <c r="K123" s="7">
        <f t="shared" si="21"/>
        <v>6861.76</v>
      </c>
      <c r="L123" s="7">
        <f t="shared" si="20"/>
        <v>29912.04</v>
      </c>
    </row>
    <row r="124" spans="1:12" s="8" customFormat="1" ht="25.5">
      <c r="A124" s="5" t="s">
        <v>5</v>
      </c>
      <c r="B124" s="5">
        <v>72331</v>
      </c>
      <c r="C124" s="5" t="s">
        <v>404</v>
      </c>
      <c r="D124" s="6" t="s">
        <v>130</v>
      </c>
      <c r="E124" s="5" t="s">
        <v>11</v>
      </c>
      <c r="F124" s="5" t="s">
        <v>131</v>
      </c>
      <c r="G124" s="5"/>
      <c r="H124" s="5"/>
      <c r="I124" s="7">
        <v>17.329999999999998</v>
      </c>
      <c r="J124" s="7">
        <f>ROUND(I124*1.3,2)</f>
        <v>22.53</v>
      </c>
      <c r="K124" s="7">
        <f t="shared" si="21"/>
        <v>428.07</v>
      </c>
      <c r="L124" s="7">
        <f t="shared" si="20"/>
        <v>30340.11</v>
      </c>
    </row>
    <row r="125" spans="1:12" s="8" customFormat="1" ht="25.5">
      <c r="A125" s="5" t="s">
        <v>5</v>
      </c>
      <c r="B125" s="5">
        <v>72332</v>
      </c>
      <c r="C125" s="5" t="s">
        <v>405</v>
      </c>
      <c r="D125" s="6" t="s">
        <v>132</v>
      </c>
      <c r="E125" s="5" t="s">
        <v>11</v>
      </c>
      <c r="F125" s="5" t="s">
        <v>128</v>
      </c>
      <c r="G125" s="5"/>
      <c r="H125" s="5"/>
      <c r="I125" s="7">
        <v>19.29</v>
      </c>
      <c r="J125" s="7">
        <f>ROUND(I125*1.3,2)</f>
        <v>25.08</v>
      </c>
      <c r="K125" s="7">
        <f t="shared" si="21"/>
        <v>275.88</v>
      </c>
      <c r="L125" s="7">
        <f t="shared" si="20"/>
        <v>30615.99</v>
      </c>
    </row>
    <row r="126" spans="1:12" s="8" customFormat="1" ht="25.5">
      <c r="A126" s="5" t="s">
        <v>472</v>
      </c>
      <c r="B126" s="5" t="s">
        <v>490</v>
      </c>
      <c r="C126" s="5" t="s">
        <v>406</v>
      </c>
      <c r="D126" s="6" t="s">
        <v>133</v>
      </c>
      <c r="E126" s="5" t="s">
        <v>11</v>
      </c>
      <c r="F126" s="5" t="s">
        <v>126</v>
      </c>
      <c r="G126" s="5"/>
      <c r="H126" s="5"/>
      <c r="I126" s="7">
        <v>21.25</v>
      </c>
      <c r="J126" s="7">
        <v>27.63</v>
      </c>
      <c r="K126" s="7">
        <f t="shared" si="21"/>
        <v>110.52</v>
      </c>
      <c r="L126" s="7">
        <f t="shared" si="20"/>
        <v>30726.51</v>
      </c>
    </row>
    <row r="127" spans="1:12" s="8" customFormat="1" ht="25.5">
      <c r="A127" s="5" t="s">
        <v>31</v>
      </c>
      <c r="B127" s="5">
        <v>28</v>
      </c>
      <c r="C127" s="5" t="s">
        <v>407</v>
      </c>
      <c r="D127" s="6" t="s">
        <v>134</v>
      </c>
      <c r="E127" s="5" t="s">
        <v>11</v>
      </c>
      <c r="F127" s="5" t="s">
        <v>12</v>
      </c>
      <c r="G127" s="5"/>
      <c r="H127" s="5"/>
      <c r="I127" s="7">
        <v>25.17</v>
      </c>
      <c r="J127" s="7">
        <f>ROUND(I127*1.3,2)</f>
        <v>32.72</v>
      </c>
      <c r="K127" s="7">
        <f t="shared" si="21"/>
        <v>32.72</v>
      </c>
      <c r="L127" s="7">
        <f t="shared" si="20"/>
        <v>30759.23</v>
      </c>
    </row>
    <row r="128" spans="1:12" s="8" customFormat="1" ht="25.5">
      <c r="A128" s="5" t="s">
        <v>5</v>
      </c>
      <c r="B128" s="5" t="s">
        <v>135</v>
      </c>
      <c r="C128" s="5" t="s">
        <v>408</v>
      </c>
      <c r="D128" s="6" t="s">
        <v>136</v>
      </c>
      <c r="E128" s="5" t="s">
        <v>11</v>
      </c>
      <c r="F128" s="5" t="s">
        <v>118</v>
      </c>
      <c r="G128" s="5"/>
      <c r="H128" s="5"/>
      <c r="I128" s="7">
        <v>19.29</v>
      </c>
      <c r="J128" s="7">
        <v>25.08</v>
      </c>
      <c r="K128" s="7">
        <f t="shared" si="21"/>
        <v>50.16</v>
      </c>
      <c r="L128" s="7">
        <f t="shared" si="20"/>
        <v>30809.39</v>
      </c>
    </row>
    <row r="129" spans="1:15" s="8" customFormat="1" ht="24" customHeight="1">
      <c r="A129" s="5" t="s">
        <v>492</v>
      </c>
      <c r="B129" s="5" t="s">
        <v>491</v>
      </c>
      <c r="C129" s="5" t="s">
        <v>409</v>
      </c>
      <c r="D129" s="6" t="s">
        <v>137</v>
      </c>
      <c r="E129" s="5" t="s">
        <v>121</v>
      </c>
      <c r="F129" s="5" t="s">
        <v>138</v>
      </c>
      <c r="G129" s="5"/>
      <c r="H129" s="5"/>
      <c r="I129" s="7">
        <v>106.46</v>
      </c>
      <c r="J129" s="7">
        <v>138.4</v>
      </c>
      <c r="K129" s="7">
        <f t="shared" si="21"/>
        <v>5120.8</v>
      </c>
      <c r="L129" s="7">
        <f t="shared" si="20"/>
        <v>35930.19</v>
      </c>
    </row>
    <row r="130" spans="1:15" s="8" customFormat="1">
      <c r="A130" s="5"/>
      <c r="B130" s="5"/>
      <c r="C130" s="5"/>
      <c r="D130" s="6" t="s">
        <v>501</v>
      </c>
      <c r="E130" s="5"/>
      <c r="F130" s="5"/>
      <c r="G130" s="5"/>
      <c r="H130" s="5"/>
      <c r="I130" s="7"/>
      <c r="J130" s="7"/>
      <c r="K130" s="7"/>
      <c r="L130" s="47">
        <f>SUM(K110:K129)</f>
        <v>35930.19</v>
      </c>
    </row>
    <row r="131" spans="1:15" s="8" customFormat="1">
      <c r="A131" s="5"/>
      <c r="B131" s="5"/>
      <c r="C131" s="5"/>
      <c r="D131" s="23" t="s">
        <v>139</v>
      </c>
      <c r="E131" s="5"/>
      <c r="F131" s="5"/>
      <c r="G131" s="5"/>
      <c r="H131" s="5"/>
      <c r="I131" s="7"/>
      <c r="J131" s="7"/>
      <c r="K131" s="7"/>
      <c r="L131" s="7"/>
    </row>
    <row r="132" spans="1:15" s="8" customFormat="1" ht="127.5">
      <c r="A132" s="5" t="s">
        <v>5</v>
      </c>
      <c r="B132" s="5" t="s">
        <v>294</v>
      </c>
      <c r="C132" s="5" t="s">
        <v>295</v>
      </c>
      <c r="D132" s="6" t="s">
        <v>296</v>
      </c>
      <c r="E132" s="5" t="s">
        <v>11</v>
      </c>
      <c r="F132" s="5" t="s">
        <v>12</v>
      </c>
      <c r="G132" s="5"/>
      <c r="H132" s="5"/>
      <c r="I132" s="7">
        <v>184.36</v>
      </c>
      <c r="J132" s="7">
        <v>239.67</v>
      </c>
      <c r="K132" s="7">
        <f>J132*F132</f>
        <v>239.67</v>
      </c>
      <c r="L132" s="7">
        <f>ROUND(K132,2)</f>
        <v>239.67</v>
      </c>
    </row>
    <row r="133" spans="1:15" s="8" customFormat="1" ht="38.25">
      <c r="A133" s="5" t="s">
        <v>5</v>
      </c>
      <c r="B133" s="5" t="s">
        <v>140</v>
      </c>
      <c r="C133" s="5" t="s">
        <v>410</v>
      </c>
      <c r="D133" s="6" t="s">
        <v>141</v>
      </c>
      <c r="E133" s="5" t="s">
        <v>11</v>
      </c>
      <c r="F133" s="5" t="s">
        <v>12</v>
      </c>
      <c r="G133" s="5"/>
      <c r="H133" s="5"/>
      <c r="I133" s="7">
        <v>112.58</v>
      </c>
      <c r="J133" s="7">
        <v>146.35</v>
      </c>
      <c r="K133" s="7">
        <f t="shared" ref="K133:K144" si="23">J133*F133</f>
        <v>146.35</v>
      </c>
      <c r="L133" s="7">
        <f>L132+K133</f>
        <v>386.02</v>
      </c>
    </row>
    <row r="134" spans="1:15" s="8" customFormat="1" ht="38.25">
      <c r="A134" s="5" t="s">
        <v>5</v>
      </c>
      <c r="B134" s="5" t="s">
        <v>142</v>
      </c>
      <c r="C134" s="5" t="s">
        <v>411</v>
      </c>
      <c r="D134" s="6" t="s">
        <v>143</v>
      </c>
      <c r="E134" s="5" t="s">
        <v>11</v>
      </c>
      <c r="F134" s="5" t="s">
        <v>12</v>
      </c>
      <c r="G134" s="5"/>
      <c r="H134" s="5"/>
      <c r="I134" s="7">
        <v>102.78</v>
      </c>
      <c r="J134" s="7">
        <v>133.61000000000001</v>
      </c>
      <c r="K134" s="313">
        <v>267.22000000000003</v>
      </c>
      <c r="L134" s="7">
        <f t="shared" ref="L134:L135" si="24">L133+K134</f>
        <v>653.24</v>
      </c>
      <c r="O134" s="193">
        <f>K134/2</f>
        <v>133.61000000000001</v>
      </c>
    </row>
    <row r="135" spans="1:15" s="8" customFormat="1" ht="38.25">
      <c r="A135" s="5" t="s">
        <v>472</v>
      </c>
      <c r="B135" s="5" t="s">
        <v>493</v>
      </c>
      <c r="C135" s="5" t="s">
        <v>412</v>
      </c>
      <c r="D135" s="6" t="s">
        <v>494</v>
      </c>
      <c r="E135" s="5" t="s">
        <v>11</v>
      </c>
      <c r="F135" s="5" t="s">
        <v>12</v>
      </c>
      <c r="G135" s="5"/>
      <c r="H135" s="5"/>
      <c r="I135" s="7">
        <v>104.12</v>
      </c>
      <c r="J135" s="7">
        <v>135.35</v>
      </c>
      <c r="K135" s="7">
        <f t="shared" si="23"/>
        <v>135.35</v>
      </c>
      <c r="L135" s="7">
        <f t="shared" si="24"/>
        <v>788.59</v>
      </c>
    </row>
    <row r="136" spans="1:15" s="8" customFormat="1">
      <c r="A136" s="5"/>
      <c r="B136" s="5"/>
      <c r="C136" s="5"/>
      <c r="D136" s="6" t="s">
        <v>501</v>
      </c>
      <c r="E136" s="5"/>
      <c r="F136" s="5"/>
      <c r="G136" s="5"/>
      <c r="H136" s="5"/>
      <c r="I136" s="7"/>
      <c r="J136" s="7"/>
      <c r="K136" s="7">
        <f t="shared" si="23"/>
        <v>0</v>
      </c>
      <c r="L136" s="47">
        <f>SUM(K132:K135)</f>
        <v>788.59</v>
      </c>
    </row>
    <row r="137" spans="1:15" s="3" customFormat="1">
      <c r="A137" s="564" t="s">
        <v>144</v>
      </c>
      <c r="B137" s="564"/>
      <c r="C137" s="564"/>
      <c r="D137" s="564"/>
      <c r="E137" s="564"/>
      <c r="F137" s="5"/>
      <c r="G137" s="5"/>
      <c r="H137" s="5"/>
      <c r="I137" s="7"/>
      <c r="J137" s="7"/>
      <c r="K137" s="7">
        <f t="shared" si="23"/>
        <v>0</v>
      </c>
      <c r="L137" s="7"/>
    </row>
    <row r="138" spans="1:15" s="3" customFormat="1" ht="127.5">
      <c r="A138" s="5" t="s">
        <v>5</v>
      </c>
      <c r="B138" s="5" t="s">
        <v>294</v>
      </c>
      <c r="C138" s="5" t="s">
        <v>297</v>
      </c>
      <c r="D138" s="6" t="s">
        <v>296</v>
      </c>
      <c r="E138" s="5" t="s">
        <v>11</v>
      </c>
      <c r="F138" s="5" t="s">
        <v>118</v>
      </c>
      <c r="G138" s="5"/>
      <c r="H138" s="5"/>
      <c r="I138" s="7">
        <v>184.36</v>
      </c>
      <c r="J138" s="7">
        <v>239.67</v>
      </c>
      <c r="K138" s="7">
        <f t="shared" si="23"/>
        <v>479.34</v>
      </c>
      <c r="L138" s="7">
        <f>ROUND(K138,2)</f>
        <v>479.34</v>
      </c>
    </row>
    <row r="139" spans="1:15" s="8" customFormat="1" ht="25.5">
      <c r="A139" s="5" t="s">
        <v>31</v>
      </c>
      <c r="B139" s="5">
        <v>20</v>
      </c>
      <c r="C139" s="5" t="s">
        <v>413</v>
      </c>
      <c r="D139" s="6" t="s">
        <v>145</v>
      </c>
      <c r="E139" s="5" t="s">
        <v>11</v>
      </c>
      <c r="F139" s="5" t="s">
        <v>118</v>
      </c>
      <c r="G139" s="5"/>
      <c r="H139" s="5"/>
      <c r="I139" s="7">
        <v>29.09</v>
      </c>
      <c r="J139" s="7">
        <v>37.82</v>
      </c>
      <c r="K139" s="7">
        <f t="shared" si="23"/>
        <v>75.64</v>
      </c>
      <c r="L139" s="7">
        <f>ROUND(K139+L138,2)</f>
        <v>554.98</v>
      </c>
    </row>
    <row r="140" spans="1:15" s="8" customFormat="1" ht="38.25">
      <c r="A140" s="5" t="s">
        <v>472</v>
      </c>
      <c r="B140" s="5" t="s">
        <v>493</v>
      </c>
      <c r="C140" s="5" t="s">
        <v>414</v>
      </c>
      <c r="D140" s="6" t="s">
        <v>494</v>
      </c>
      <c r="E140" s="5" t="s">
        <v>11</v>
      </c>
      <c r="F140" s="5" t="s">
        <v>116</v>
      </c>
      <c r="G140" s="5"/>
      <c r="H140" s="5"/>
      <c r="I140" s="7">
        <v>104.12</v>
      </c>
      <c r="J140" s="7">
        <v>135.35</v>
      </c>
      <c r="K140" s="7">
        <f t="shared" si="23"/>
        <v>406.04999999999995</v>
      </c>
      <c r="L140" s="7">
        <f t="shared" ref="L140:L144" si="25">ROUND(K140+L139,2)</f>
        <v>961.03</v>
      </c>
    </row>
    <row r="141" spans="1:15" s="3" customFormat="1" ht="38.25">
      <c r="A141" s="5" t="s">
        <v>5</v>
      </c>
      <c r="B141" s="5" t="s">
        <v>142</v>
      </c>
      <c r="C141" s="5" t="s">
        <v>415</v>
      </c>
      <c r="D141" s="6" t="s">
        <v>146</v>
      </c>
      <c r="E141" s="5" t="s">
        <v>11</v>
      </c>
      <c r="F141" s="5" t="s">
        <v>118</v>
      </c>
      <c r="G141" s="5"/>
      <c r="H141" s="5"/>
      <c r="I141" s="7">
        <v>63.58</v>
      </c>
      <c r="J141" s="7">
        <v>82.65</v>
      </c>
      <c r="K141" s="7">
        <f t="shared" si="23"/>
        <v>165.3</v>
      </c>
      <c r="L141" s="7">
        <f t="shared" si="25"/>
        <v>1126.33</v>
      </c>
    </row>
    <row r="142" spans="1:15" s="3" customFormat="1" ht="38.25">
      <c r="A142" s="5" t="s">
        <v>5</v>
      </c>
      <c r="B142" s="5" t="s">
        <v>147</v>
      </c>
      <c r="C142" s="5" t="s">
        <v>416</v>
      </c>
      <c r="D142" s="6" t="s">
        <v>148</v>
      </c>
      <c r="E142" s="5" t="s">
        <v>11</v>
      </c>
      <c r="F142" s="5" t="s">
        <v>149</v>
      </c>
      <c r="G142" s="5"/>
      <c r="H142" s="5"/>
      <c r="I142" s="7">
        <v>19.48</v>
      </c>
      <c r="J142" s="7">
        <v>25.32</v>
      </c>
      <c r="K142" s="7">
        <f t="shared" si="23"/>
        <v>253.2</v>
      </c>
      <c r="L142" s="7">
        <f t="shared" si="25"/>
        <v>1379.53</v>
      </c>
    </row>
    <row r="143" spans="1:15" s="3" customFormat="1" ht="38.25">
      <c r="A143" s="5" t="s">
        <v>5</v>
      </c>
      <c r="B143" s="5" t="s">
        <v>150</v>
      </c>
      <c r="C143" s="5" t="s">
        <v>417</v>
      </c>
      <c r="D143" s="6" t="s">
        <v>151</v>
      </c>
      <c r="E143" s="5" t="s">
        <v>11</v>
      </c>
      <c r="F143" s="5" t="s">
        <v>149</v>
      </c>
      <c r="G143" s="5"/>
      <c r="H143" s="5"/>
      <c r="I143" s="7">
        <v>22.42</v>
      </c>
      <c r="J143" s="7">
        <v>29.14</v>
      </c>
      <c r="K143" s="7">
        <f t="shared" si="23"/>
        <v>291.39999999999998</v>
      </c>
      <c r="L143" s="7">
        <f t="shared" si="25"/>
        <v>1670.93</v>
      </c>
    </row>
    <row r="144" spans="1:15" s="3" customFormat="1" ht="38.25">
      <c r="A144" s="5" t="s">
        <v>5</v>
      </c>
      <c r="B144" s="5" t="s">
        <v>152</v>
      </c>
      <c r="C144" s="5" t="s">
        <v>418</v>
      </c>
      <c r="D144" s="6" t="s">
        <v>153</v>
      </c>
      <c r="E144" s="5" t="s">
        <v>11</v>
      </c>
      <c r="F144" s="5" t="s">
        <v>154</v>
      </c>
      <c r="G144" s="5"/>
      <c r="H144" s="5"/>
      <c r="I144" s="7">
        <v>39.93</v>
      </c>
      <c r="J144" s="7">
        <v>46.98</v>
      </c>
      <c r="K144" s="7">
        <f t="shared" si="23"/>
        <v>234.89999999999998</v>
      </c>
      <c r="L144" s="7">
        <f t="shared" si="25"/>
        <v>1905.83</v>
      </c>
    </row>
    <row r="145" spans="1:12" s="3" customFormat="1">
      <c r="A145" s="5"/>
      <c r="B145" s="5"/>
      <c r="C145" s="5"/>
      <c r="D145" s="6" t="s">
        <v>501</v>
      </c>
      <c r="E145" s="5"/>
      <c r="F145" s="5"/>
      <c r="G145" s="5"/>
      <c r="H145" s="5"/>
      <c r="I145" s="7"/>
      <c r="J145" s="7"/>
      <c r="K145" s="7"/>
      <c r="L145" s="47">
        <f>SUM(K138:K144)</f>
        <v>1905.83</v>
      </c>
    </row>
    <row r="146" spans="1:12" s="3" customFormat="1" ht="22.5" customHeight="1">
      <c r="A146" s="5"/>
      <c r="B146" s="5"/>
      <c r="C146" s="5"/>
      <c r="D146" s="23" t="s">
        <v>155</v>
      </c>
      <c r="E146" s="5"/>
      <c r="F146" s="5"/>
      <c r="G146" s="5"/>
      <c r="H146" s="5"/>
      <c r="I146" s="7"/>
      <c r="J146" s="7"/>
      <c r="K146" s="7"/>
      <c r="L146" s="7"/>
    </row>
    <row r="147" spans="1:12" s="8" customFormat="1" ht="25.5">
      <c r="A147" s="5" t="s">
        <v>472</v>
      </c>
      <c r="B147" s="5" t="s">
        <v>496</v>
      </c>
      <c r="C147" s="5" t="s">
        <v>419</v>
      </c>
      <c r="D147" s="6" t="s">
        <v>156</v>
      </c>
      <c r="E147" s="5" t="s">
        <v>11</v>
      </c>
      <c r="F147" s="5" t="s">
        <v>157</v>
      </c>
      <c r="G147" s="5"/>
      <c r="H147" s="5"/>
      <c r="I147" s="7">
        <v>59.31</v>
      </c>
      <c r="J147" s="7">
        <v>77.099999999999994</v>
      </c>
      <c r="K147" s="7">
        <f>J147*F147</f>
        <v>925.19999999999993</v>
      </c>
      <c r="L147" s="48">
        <f>ROUND(K147,2)</f>
        <v>925.2</v>
      </c>
    </row>
    <row r="148" spans="1:12" s="8" customFormat="1" ht="38.25">
      <c r="A148" s="5" t="s">
        <v>472</v>
      </c>
      <c r="B148" s="5" t="s">
        <v>495</v>
      </c>
      <c r="C148" s="5" t="s">
        <v>420</v>
      </c>
      <c r="D148" s="6" t="s">
        <v>158</v>
      </c>
      <c r="E148" s="5" t="s">
        <v>121</v>
      </c>
      <c r="F148" s="5" t="s">
        <v>157</v>
      </c>
      <c r="G148" s="5"/>
      <c r="H148" s="5"/>
      <c r="I148" s="7">
        <v>64.37</v>
      </c>
      <c r="J148" s="7">
        <v>83.68</v>
      </c>
      <c r="K148" s="7">
        <f t="shared" ref="K148:K157" si="26">J148*F148</f>
        <v>1004.1600000000001</v>
      </c>
      <c r="L148" s="48">
        <f>ROUND(K148+L147,2)</f>
        <v>1929.36</v>
      </c>
    </row>
    <row r="149" spans="1:12" s="8" customFormat="1" ht="51">
      <c r="A149" s="5" t="s">
        <v>472</v>
      </c>
      <c r="B149" s="5" t="s">
        <v>498</v>
      </c>
      <c r="C149" s="5" t="s">
        <v>298</v>
      </c>
      <c r="D149" s="6" t="s">
        <v>299</v>
      </c>
      <c r="E149" s="5" t="s">
        <v>121</v>
      </c>
      <c r="F149" s="5" t="s">
        <v>157</v>
      </c>
      <c r="G149" s="5"/>
      <c r="H149" s="5"/>
      <c r="I149" s="7">
        <v>12.82</v>
      </c>
      <c r="J149" s="7">
        <v>16.66</v>
      </c>
      <c r="K149" s="7">
        <f t="shared" si="26"/>
        <v>199.92000000000002</v>
      </c>
      <c r="L149" s="48">
        <f t="shared" ref="L149:L157" si="27">ROUND(K149+L148,2)</f>
        <v>2129.2800000000002</v>
      </c>
    </row>
    <row r="150" spans="1:12" s="8" customFormat="1" ht="25.5">
      <c r="A150" s="5" t="s">
        <v>472</v>
      </c>
      <c r="B150" s="5" t="s">
        <v>497</v>
      </c>
      <c r="C150" s="5" t="s">
        <v>421</v>
      </c>
      <c r="D150" s="6" t="s">
        <v>159</v>
      </c>
      <c r="E150" s="5" t="s">
        <v>121</v>
      </c>
      <c r="F150" s="5" t="s">
        <v>160</v>
      </c>
      <c r="G150" s="5"/>
      <c r="H150" s="5"/>
      <c r="I150" s="7">
        <v>59.47</v>
      </c>
      <c r="J150" s="7">
        <v>77.31</v>
      </c>
      <c r="K150" s="7">
        <f t="shared" si="26"/>
        <v>695.79</v>
      </c>
      <c r="L150" s="48">
        <f t="shared" si="27"/>
        <v>2825.07</v>
      </c>
    </row>
    <row r="151" spans="1:12" s="8" customFormat="1" ht="51">
      <c r="A151" s="5" t="s">
        <v>472</v>
      </c>
      <c r="B151" s="5" t="s">
        <v>499</v>
      </c>
      <c r="C151" s="5" t="s">
        <v>300</v>
      </c>
      <c r="D151" s="6" t="s">
        <v>301</v>
      </c>
      <c r="E151" s="5" t="s">
        <v>11</v>
      </c>
      <c r="F151" s="5" t="s">
        <v>12</v>
      </c>
      <c r="G151" s="5"/>
      <c r="H151" s="5"/>
      <c r="I151" s="7">
        <v>2283.33</v>
      </c>
      <c r="J151" s="7">
        <v>2968.33</v>
      </c>
      <c r="K151" s="7">
        <f t="shared" si="26"/>
        <v>2968.33</v>
      </c>
      <c r="L151" s="48">
        <f t="shared" si="27"/>
        <v>5793.4</v>
      </c>
    </row>
    <row r="152" spans="1:12" s="8" customFormat="1" ht="25.5">
      <c r="A152" s="5" t="s">
        <v>31</v>
      </c>
      <c r="B152" s="5">
        <v>162</v>
      </c>
      <c r="C152" s="5" t="s">
        <v>422</v>
      </c>
      <c r="D152" s="6" t="s">
        <v>161</v>
      </c>
      <c r="E152" s="5" t="s">
        <v>11</v>
      </c>
      <c r="F152" s="5" t="s">
        <v>12</v>
      </c>
      <c r="G152" s="5"/>
      <c r="H152" s="5"/>
      <c r="I152" s="7">
        <v>911.33</v>
      </c>
      <c r="J152" s="7">
        <f>ROUND(I152*1.3,2)</f>
        <v>1184.73</v>
      </c>
      <c r="K152" s="7">
        <f t="shared" si="26"/>
        <v>1184.73</v>
      </c>
      <c r="L152" s="48">
        <f t="shared" si="27"/>
        <v>6978.13</v>
      </c>
    </row>
    <row r="153" spans="1:12" s="8" customFormat="1" ht="25.5">
      <c r="A153" s="5" t="s">
        <v>31</v>
      </c>
      <c r="B153" s="5">
        <v>176</v>
      </c>
      <c r="C153" s="5" t="s">
        <v>423</v>
      </c>
      <c r="D153" s="6" t="s">
        <v>162</v>
      </c>
      <c r="E153" s="5" t="s">
        <v>11</v>
      </c>
      <c r="F153" s="5" t="s">
        <v>12</v>
      </c>
      <c r="G153" s="5"/>
      <c r="H153" s="5"/>
      <c r="I153" s="7">
        <v>911.33</v>
      </c>
      <c r="J153" s="7">
        <f>ROUND(I153*1.3,2)</f>
        <v>1184.73</v>
      </c>
      <c r="K153" s="7">
        <f t="shared" si="26"/>
        <v>1184.73</v>
      </c>
      <c r="L153" s="48">
        <f t="shared" si="27"/>
        <v>8162.86</v>
      </c>
    </row>
    <row r="154" spans="1:12" s="8" customFormat="1" ht="25.5">
      <c r="A154" s="5" t="s">
        <v>472</v>
      </c>
      <c r="B154" s="5" t="s">
        <v>500</v>
      </c>
      <c r="C154" s="5" t="s">
        <v>424</v>
      </c>
      <c r="D154" s="6" t="s">
        <v>163</v>
      </c>
      <c r="E154" s="5" t="s">
        <v>11</v>
      </c>
      <c r="F154" s="5" t="s">
        <v>118</v>
      </c>
      <c r="G154" s="5"/>
      <c r="H154" s="5"/>
      <c r="I154" s="7">
        <v>8.35</v>
      </c>
      <c r="J154" s="7">
        <v>10.85</v>
      </c>
      <c r="K154" s="7">
        <f t="shared" si="26"/>
        <v>21.7</v>
      </c>
      <c r="L154" s="48">
        <f t="shared" si="27"/>
        <v>8184.56</v>
      </c>
    </row>
    <row r="155" spans="1:12" s="8" customFormat="1" ht="38.25">
      <c r="A155" s="5" t="s">
        <v>472</v>
      </c>
      <c r="B155" s="5" t="s">
        <v>495</v>
      </c>
      <c r="C155" s="5" t="s">
        <v>425</v>
      </c>
      <c r="D155" s="6" t="s">
        <v>164</v>
      </c>
      <c r="E155" s="5" t="s">
        <v>121</v>
      </c>
      <c r="F155" s="5" t="s">
        <v>118</v>
      </c>
      <c r="G155" s="5"/>
      <c r="H155" s="5"/>
      <c r="I155" s="7">
        <v>50.59</v>
      </c>
      <c r="J155" s="7">
        <v>65.77</v>
      </c>
      <c r="K155" s="7">
        <f t="shared" si="26"/>
        <v>131.54</v>
      </c>
      <c r="L155" s="48">
        <f t="shared" si="27"/>
        <v>8316.1</v>
      </c>
    </row>
    <row r="156" spans="1:12" s="3" customFormat="1" ht="25.5">
      <c r="A156" s="5" t="s">
        <v>5</v>
      </c>
      <c r="B156" s="5">
        <v>73749</v>
      </c>
      <c r="C156" s="5" t="s">
        <v>426</v>
      </c>
      <c r="D156" s="6" t="s">
        <v>165</v>
      </c>
      <c r="E156" s="5" t="s">
        <v>11</v>
      </c>
      <c r="F156" s="5" t="s">
        <v>12</v>
      </c>
      <c r="G156" s="5"/>
      <c r="H156" s="5"/>
      <c r="I156" s="7">
        <v>120.66</v>
      </c>
      <c r="J156" s="7">
        <v>156.86000000000001</v>
      </c>
      <c r="K156" s="7">
        <f t="shared" si="26"/>
        <v>156.86000000000001</v>
      </c>
      <c r="L156" s="48">
        <f t="shared" si="27"/>
        <v>8472.9599999999991</v>
      </c>
    </row>
    <row r="157" spans="1:12" s="3" customFormat="1" ht="51">
      <c r="A157" s="5" t="s">
        <v>5</v>
      </c>
      <c r="B157" s="5" t="s">
        <v>470</v>
      </c>
      <c r="C157" s="5" t="s">
        <v>302</v>
      </c>
      <c r="D157" s="6" t="s">
        <v>303</v>
      </c>
      <c r="E157" s="5" t="s">
        <v>11</v>
      </c>
      <c r="F157" s="5" t="s">
        <v>116</v>
      </c>
      <c r="G157" s="5"/>
      <c r="H157" s="5"/>
      <c r="I157" s="7">
        <v>135.94999999999999</v>
      </c>
      <c r="J157" s="7">
        <v>176.74</v>
      </c>
      <c r="K157" s="7">
        <f t="shared" si="26"/>
        <v>530.22</v>
      </c>
      <c r="L157" s="48">
        <f t="shared" si="27"/>
        <v>9003.18</v>
      </c>
    </row>
    <row r="158" spans="1:12" s="3" customFormat="1">
      <c r="A158" s="5"/>
      <c r="B158" s="5"/>
      <c r="C158" s="5"/>
      <c r="D158" s="6" t="s">
        <v>501</v>
      </c>
      <c r="E158" s="5"/>
      <c r="F158" s="5"/>
      <c r="G158" s="5"/>
      <c r="H158" s="5"/>
      <c r="I158" s="7"/>
      <c r="J158" s="7"/>
      <c r="K158" s="7"/>
      <c r="L158" s="49">
        <f>SUM(K147:K157)</f>
        <v>9003.1799999999985</v>
      </c>
    </row>
    <row r="159" spans="1:12" s="3" customFormat="1">
      <c r="A159" s="5"/>
      <c r="B159" s="5"/>
      <c r="C159" s="5"/>
      <c r="D159" s="6" t="s">
        <v>266</v>
      </c>
      <c r="E159" s="5"/>
      <c r="F159" s="5"/>
      <c r="G159" s="5"/>
      <c r="H159" s="5"/>
      <c r="I159" s="7"/>
      <c r="J159" s="7"/>
      <c r="K159" s="7"/>
      <c r="L159" s="51">
        <f>L158+L145+L136+L130</f>
        <v>47627.79</v>
      </c>
    </row>
    <row r="160" spans="1:12" s="3" customFormat="1">
      <c r="A160" s="37"/>
      <c r="B160" s="37"/>
      <c r="C160" s="38">
        <v>10</v>
      </c>
      <c r="D160" s="39" t="s">
        <v>166</v>
      </c>
      <c r="E160" s="37"/>
      <c r="F160" s="37"/>
      <c r="G160" s="37"/>
      <c r="H160" s="37"/>
      <c r="I160" s="40"/>
      <c r="J160" s="40"/>
      <c r="K160" s="40"/>
      <c r="L160" s="40"/>
    </row>
    <row r="161" spans="1:12" s="3" customFormat="1">
      <c r="A161" s="37"/>
      <c r="B161" s="37"/>
      <c r="C161" s="37"/>
      <c r="D161" s="39" t="s">
        <v>167</v>
      </c>
      <c r="E161" s="37"/>
      <c r="F161" s="37"/>
      <c r="G161" s="37"/>
      <c r="H161" s="37"/>
      <c r="I161" s="40"/>
      <c r="J161" s="40"/>
      <c r="K161" s="40"/>
      <c r="L161" s="40"/>
    </row>
    <row r="162" spans="1:12" s="3" customFormat="1" ht="63.75">
      <c r="A162" s="5" t="s">
        <v>5</v>
      </c>
      <c r="B162" s="5">
        <v>6021</v>
      </c>
      <c r="C162" s="5" t="s">
        <v>427</v>
      </c>
      <c r="D162" s="6" t="s">
        <v>304</v>
      </c>
      <c r="E162" s="5" t="s">
        <v>11</v>
      </c>
      <c r="F162" s="5" t="s">
        <v>116</v>
      </c>
      <c r="G162" s="5"/>
      <c r="H162" s="5"/>
      <c r="I162" s="7">
        <v>127.79</v>
      </c>
      <c r="J162" s="7">
        <f>ROUND(I162*1.3,2)</f>
        <v>166.13</v>
      </c>
      <c r="K162" s="7">
        <f>ROUND(J162*F162,2)</f>
        <v>498.39</v>
      </c>
      <c r="L162" s="7">
        <f>ROUND(K162,2)</f>
        <v>498.39</v>
      </c>
    </row>
    <row r="163" spans="1:12" s="3" customFormat="1" ht="63.75">
      <c r="A163" s="5" t="s">
        <v>472</v>
      </c>
      <c r="B163" s="5" t="s">
        <v>502</v>
      </c>
      <c r="C163" s="5" t="s">
        <v>428</v>
      </c>
      <c r="D163" s="6" t="s">
        <v>305</v>
      </c>
      <c r="E163" s="5" t="s">
        <v>11</v>
      </c>
      <c r="F163" s="5" t="s">
        <v>126</v>
      </c>
      <c r="G163" s="5"/>
      <c r="H163" s="5"/>
      <c r="I163" s="7">
        <v>304.19</v>
      </c>
      <c r="J163" s="7">
        <f t="shared" ref="J163:J208" si="28">ROUND(I163*1.3,2)</f>
        <v>395.45</v>
      </c>
      <c r="K163" s="7">
        <f t="shared" ref="K163:K208" si="29">ROUND(J163*F163,2)</f>
        <v>1581.8</v>
      </c>
      <c r="L163" s="7">
        <f>L162+K163</f>
        <v>2080.19</v>
      </c>
    </row>
    <row r="164" spans="1:12" s="3" customFormat="1" ht="25.5">
      <c r="A164" s="5" t="s">
        <v>472</v>
      </c>
      <c r="B164" s="5" t="s">
        <v>503</v>
      </c>
      <c r="C164" s="5" t="s">
        <v>429</v>
      </c>
      <c r="D164" s="6" t="s">
        <v>168</v>
      </c>
      <c r="E164" s="5" t="s">
        <v>11</v>
      </c>
      <c r="F164" s="5" t="s">
        <v>169</v>
      </c>
      <c r="G164" s="5"/>
      <c r="H164" s="5"/>
      <c r="I164" s="7">
        <v>39.380000000000003</v>
      </c>
      <c r="J164" s="7">
        <f t="shared" si="28"/>
        <v>51.19</v>
      </c>
      <c r="K164" s="7">
        <f t="shared" si="29"/>
        <v>358.33</v>
      </c>
      <c r="L164" s="7">
        <f t="shared" ref="L164:L193" si="30">L163+K164</f>
        <v>2438.52</v>
      </c>
    </row>
    <row r="165" spans="1:12" s="3" customFormat="1" ht="76.5">
      <c r="A165" s="5" t="s">
        <v>5</v>
      </c>
      <c r="B165" s="5" t="s">
        <v>170</v>
      </c>
      <c r="C165" s="5" t="s">
        <v>430</v>
      </c>
      <c r="D165" s="6" t="s">
        <v>306</v>
      </c>
      <c r="E165" s="5" t="s">
        <v>11</v>
      </c>
      <c r="F165" s="5" t="s">
        <v>307</v>
      </c>
      <c r="G165" s="5"/>
      <c r="H165" s="5"/>
      <c r="I165" s="7">
        <v>83.5</v>
      </c>
      <c r="J165" s="7">
        <f t="shared" si="28"/>
        <v>108.55</v>
      </c>
      <c r="K165" s="7">
        <f t="shared" si="29"/>
        <v>1845.35</v>
      </c>
      <c r="L165" s="7">
        <f t="shared" si="30"/>
        <v>4283.87</v>
      </c>
    </row>
    <row r="166" spans="1:12" s="3" customFormat="1" ht="38.25">
      <c r="A166" s="5" t="s">
        <v>472</v>
      </c>
      <c r="B166" s="5" t="s">
        <v>504</v>
      </c>
      <c r="C166" s="5" t="s">
        <v>431</v>
      </c>
      <c r="D166" s="6" t="s">
        <v>171</v>
      </c>
      <c r="E166" s="5" t="s">
        <v>11</v>
      </c>
      <c r="F166" s="5" t="s">
        <v>12</v>
      </c>
      <c r="G166" s="5"/>
      <c r="H166" s="5"/>
      <c r="I166" s="7">
        <v>2000.78</v>
      </c>
      <c r="J166" s="7">
        <f t="shared" si="28"/>
        <v>2601.0100000000002</v>
      </c>
      <c r="K166" s="7">
        <f t="shared" si="29"/>
        <v>2601.0100000000002</v>
      </c>
      <c r="L166" s="7">
        <f t="shared" si="30"/>
        <v>6884.88</v>
      </c>
    </row>
    <row r="167" spans="1:12" s="3" customFormat="1" ht="89.25">
      <c r="A167" s="5" t="s">
        <v>5</v>
      </c>
      <c r="B167" s="5" t="s">
        <v>172</v>
      </c>
      <c r="C167" s="5" t="s">
        <v>432</v>
      </c>
      <c r="D167" s="6" t="s">
        <v>308</v>
      </c>
      <c r="E167" s="5" t="s">
        <v>11</v>
      </c>
      <c r="F167" s="5" t="s">
        <v>12</v>
      </c>
      <c r="G167" s="5"/>
      <c r="H167" s="5"/>
      <c r="I167" s="7">
        <v>240.3</v>
      </c>
      <c r="J167" s="7">
        <f t="shared" si="28"/>
        <v>312.39</v>
      </c>
      <c r="K167" s="7">
        <f t="shared" si="29"/>
        <v>312.39</v>
      </c>
      <c r="L167" s="7">
        <f t="shared" si="30"/>
        <v>7197.27</v>
      </c>
    </row>
    <row r="168" spans="1:12" s="3" customFormat="1" ht="25.5">
      <c r="A168" s="5" t="s">
        <v>472</v>
      </c>
      <c r="B168" s="5" t="s">
        <v>505</v>
      </c>
      <c r="C168" s="5" t="s">
        <v>433</v>
      </c>
      <c r="D168" s="6" t="s">
        <v>173</v>
      </c>
      <c r="E168" s="5" t="s">
        <v>11</v>
      </c>
      <c r="F168" s="5" t="s">
        <v>12</v>
      </c>
      <c r="G168" s="5"/>
      <c r="H168" s="5"/>
      <c r="I168" s="7">
        <v>988.16</v>
      </c>
      <c r="J168" s="7">
        <v>1284.5999999999999</v>
      </c>
      <c r="K168" s="7">
        <f t="shared" si="29"/>
        <v>1284.5999999999999</v>
      </c>
      <c r="L168" s="7">
        <f t="shared" si="30"/>
        <v>8481.8700000000008</v>
      </c>
    </row>
    <row r="169" spans="1:12" s="3" customFormat="1" ht="51">
      <c r="A169" s="5" t="s">
        <v>472</v>
      </c>
      <c r="B169" s="5" t="s">
        <v>506</v>
      </c>
      <c r="C169" s="5" t="s">
        <v>434</v>
      </c>
      <c r="D169" s="6" t="s">
        <v>309</v>
      </c>
      <c r="E169" s="5" t="s">
        <v>35</v>
      </c>
      <c r="F169" s="5" t="s">
        <v>310</v>
      </c>
      <c r="G169" s="5"/>
      <c r="H169" s="5"/>
      <c r="I169" s="7">
        <v>1597.33</v>
      </c>
      <c r="J169" s="7">
        <f t="shared" si="28"/>
        <v>2076.5300000000002</v>
      </c>
      <c r="K169" s="7">
        <f t="shared" si="29"/>
        <v>31667.08</v>
      </c>
      <c r="L169" s="7">
        <f t="shared" si="30"/>
        <v>40148.950000000004</v>
      </c>
    </row>
    <row r="170" spans="1:12" s="3" customFormat="1" ht="25.5">
      <c r="A170" s="5" t="s">
        <v>472</v>
      </c>
      <c r="B170" s="5" t="s">
        <v>506</v>
      </c>
      <c r="C170" s="5" t="s">
        <v>435</v>
      </c>
      <c r="D170" s="6" t="s">
        <v>174</v>
      </c>
      <c r="E170" s="5" t="s">
        <v>35</v>
      </c>
      <c r="F170" s="5" t="s">
        <v>175</v>
      </c>
      <c r="G170" s="5"/>
      <c r="H170" s="5"/>
      <c r="I170" s="7">
        <v>1598.6</v>
      </c>
      <c r="J170" s="7">
        <f t="shared" si="28"/>
        <v>2078.1799999999998</v>
      </c>
      <c r="K170" s="7">
        <f t="shared" si="29"/>
        <v>4883.72</v>
      </c>
      <c r="L170" s="7">
        <f t="shared" si="30"/>
        <v>45032.670000000006</v>
      </c>
    </row>
    <row r="171" spans="1:12" s="3" customFormat="1" ht="25.5">
      <c r="A171" s="5" t="s">
        <v>472</v>
      </c>
      <c r="B171" s="5" t="s">
        <v>507</v>
      </c>
      <c r="C171" s="5" t="s">
        <v>436</v>
      </c>
      <c r="D171" s="6" t="s">
        <v>176</v>
      </c>
      <c r="E171" s="5" t="s">
        <v>35</v>
      </c>
      <c r="F171" s="5" t="s">
        <v>177</v>
      </c>
      <c r="G171" s="5"/>
      <c r="H171" s="5"/>
      <c r="I171" s="7">
        <v>120.66</v>
      </c>
      <c r="J171" s="7">
        <f t="shared" si="28"/>
        <v>156.86000000000001</v>
      </c>
      <c r="K171" s="7">
        <f t="shared" si="29"/>
        <v>3388.18</v>
      </c>
      <c r="L171" s="7">
        <v>48420.83</v>
      </c>
    </row>
    <row r="172" spans="1:12" s="8" customFormat="1">
      <c r="A172" s="5" t="s">
        <v>31</v>
      </c>
      <c r="B172" s="5">
        <v>95</v>
      </c>
      <c r="C172" s="5" t="s">
        <v>437</v>
      </c>
      <c r="D172" s="6" t="s">
        <v>178</v>
      </c>
      <c r="E172" s="5" t="s">
        <v>11</v>
      </c>
      <c r="F172" s="5" t="s">
        <v>12</v>
      </c>
      <c r="G172" s="5"/>
      <c r="H172" s="5"/>
      <c r="I172" s="7">
        <v>304.19</v>
      </c>
      <c r="J172" s="7">
        <f t="shared" si="28"/>
        <v>395.45</v>
      </c>
      <c r="K172" s="7">
        <f t="shared" si="29"/>
        <v>395.45</v>
      </c>
      <c r="L172" s="7">
        <f t="shared" si="30"/>
        <v>48816.28</v>
      </c>
    </row>
    <row r="173" spans="1:12" s="8" customFormat="1" ht="51">
      <c r="A173" s="5" t="s">
        <v>31</v>
      </c>
      <c r="B173" s="5">
        <v>54</v>
      </c>
      <c r="C173" s="5" t="s">
        <v>438</v>
      </c>
      <c r="D173" s="6" t="s">
        <v>311</v>
      </c>
      <c r="E173" s="5" t="s">
        <v>11</v>
      </c>
      <c r="F173" s="5" t="s">
        <v>307</v>
      </c>
      <c r="G173" s="5"/>
      <c r="H173" s="5"/>
      <c r="I173" s="7">
        <v>245.39</v>
      </c>
      <c r="J173" s="7">
        <f t="shared" si="28"/>
        <v>319.01</v>
      </c>
      <c r="K173" s="7">
        <f t="shared" si="29"/>
        <v>5423.17</v>
      </c>
      <c r="L173" s="7">
        <f t="shared" si="30"/>
        <v>54239.45</v>
      </c>
    </row>
    <row r="174" spans="1:12" s="3" customFormat="1" ht="25.5">
      <c r="A174" s="5" t="s">
        <v>5</v>
      </c>
      <c r="B174" s="5" t="s">
        <v>179</v>
      </c>
      <c r="C174" s="5" t="s">
        <v>439</v>
      </c>
      <c r="D174" s="6" t="s">
        <v>180</v>
      </c>
      <c r="E174" s="5" t="s">
        <v>11</v>
      </c>
      <c r="F174" s="5" t="s">
        <v>154</v>
      </c>
      <c r="G174" s="5"/>
      <c r="H174" s="5"/>
      <c r="I174" s="7">
        <v>59.19</v>
      </c>
      <c r="J174" s="7">
        <f t="shared" si="28"/>
        <v>76.95</v>
      </c>
      <c r="K174" s="7">
        <f t="shared" si="29"/>
        <v>384.75</v>
      </c>
      <c r="L174" s="7">
        <f t="shared" si="30"/>
        <v>54624.2</v>
      </c>
    </row>
    <row r="175" spans="1:12" s="8" customFormat="1" ht="38.25">
      <c r="A175" s="5" t="s">
        <v>31</v>
      </c>
      <c r="B175" s="5">
        <v>55</v>
      </c>
      <c r="C175" s="5" t="s">
        <v>440</v>
      </c>
      <c r="D175" s="6" t="s">
        <v>181</v>
      </c>
      <c r="E175" s="5" t="s">
        <v>11</v>
      </c>
      <c r="F175" s="5" t="s">
        <v>149</v>
      </c>
      <c r="G175" s="5"/>
      <c r="H175" s="5"/>
      <c r="I175" s="7">
        <v>245.39</v>
      </c>
      <c r="J175" s="7">
        <f t="shared" si="28"/>
        <v>319.01</v>
      </c>
      <c r="K175" s="7">
        <f t="shared" si="29"/>
        <v>3190.1</v>
      </c>
      <c r="L175" s="7">
        <f t="shared" si="30"/>
        <v>57814.299999999996</v>
      </c>
    </row>
    <row r="176" spans="1:12" s="8" customFormat="1" ht="25.5">
      <c r="A176" s="5" t="s">
        <v>5</v>
      </c>
      <c r="B176" s="5">
        <v>9535</v>
      </c>
      <c r="C176" s="5" t="s">
        <v>441</v>
      </c>
      <c r="D176" s="6" t="s">
        <v>182</v>
      </c>
      <c r="E176" s="5" t="s">
        <v>11</v>
      </c>
      <c r="F176" s="5" t="s">
        <v>116</v>
      </c>
      <c r="G176" s="5"/>
      <c r="H176" s="5"/>
      <c r="I176" s="7">
        <v>127.79</v>
      </c>
      <c r="J176" s="7">
        <f t="shared" si="28"/>
        <v>166.13</v>
      </c>
      <c r="K176" s="7">
        <f t="shared" si="29"/>
        <v>498.39</v>
      </c>
      <c r="L176" s="7">
        <f t="shared" si="30"/>
        <v>58312.689999999995</v>
      </c>
    </row>
    <row r="177" spans="1:12" s="3" customFormat="1">
      <c r="A177" s="565" t="s">
        <v>188</v>
      </c>
      <c r="B177" s="566"/>
      <c r="C177" s="566"/>
      <c r="D177" s="566"/>
      <c r="E177" s="567"/>
      <c r="F177" s="5"/>
      <c r="G177" s="5"/>
      <c r="H177" s="5"/>
      <c r="I177" s="7"/>
      <c r="J177" s="7">
        <f t="shared" si="28"/>
        <v>0</v>
      </c>
      <c r="K177" s="7">
        <f t="shared" si="29"/>
        <v>0</v>
      </c>
      <c r="L177" s="47">
        <f t="shared" si="30"/>
        <v>58312.689999999995</v>
      </c>
    </row>
    <row r="178" spans="1:12" s="3" customFormat="1" ht="38.25">
      <c r="A178" s="5" t="s">
        <v>5</v>
      </c>
      <c r="B178" s="5" t="s">
        <v>189</v>
      </c>
      <c r="C178" s="5" t="s">
        <v>442</v>
      </c>
      <c r="D178" s="6" t="s">
        <v>190</v>
      </c>
      <c r="E178" s="5" t="s">
        <v>11</v>
      </c>
      <c r="F178" s="5" t="s">
        <v>116</v>
      </c>
      <c r="G178" s="5"/>
      <c r="H178" s="5"/>
      <c r="I178" s="7">
        <v>57.04</v>
      </c>
      <c r="J178" s="7">
        <f t="shared" si="28"/>
        <v>74.150000000000006</v>
      </c>
      <c r="K178" s="7">
        <f t="shared" si="29"/>
        <v>222.45</v>
      </c>
      <c r="L178" s="7">
        <f>K178</f>
        <v>222.45</v>
      </c>
    </row>
    <row r="179" spans="1:12" s="3" customFormat="1" ht="38.25">
      <c r="A179" s="5" t="s">
        <v>5</v>
      </c>
      <c r="B179" s="5">
        <v>40729</v>
      </c>
      <c r="C179" s="5" t="s">
        <v>443</v>
      </c>
      <c r="D179" s="6" t="s">
        <v>191</v>
      </c>
      <c r="E179" s="5" t="s">
        <v>11</v>
      </c>
      <c r="F179" s="5" t="s">
        <v>192</v>
      </c>
      <c r="G179" s="5"/>
      <c r="H179" s="5"/>
      <c r="I179" s="7">
        <v>133.66999999999999</v>
      </c>
      <c r="J179" s="7">
        <v>173.78</v>
      </c>
      <c r="K179" s="7">
        <f t="shared" si="29"/>
        <v>1390.24</v>
      </c>
      <c r="L179" s="7">
        <f t="shared" si="30"/>
        <v>1612.69</v>
      </c>
    </row>
    <row r="180" spans="1:12" s="3" customFormat="1" ht="38.25">
      <c r="A180" s="5" t="s">
        <v>5</v>
      </c>
      <c r="B180" s="5" t="s">
        <v>193</v>
      </c>
      <c r="C180" s="5" t="s">
        <v>444</v>
      </c>
      <c r="D180" s="6" t="s">
        <v>194</v>
      </c>
      <c r="E180" s="5" t="s">
        <v>11</v>
      </c>
      <c r="F180" s="5" t="s">
        <v>195</v>
      </c>
      <c r="G180" s="5"/>
      <c r="H180" s="5"/>
      <c r="I180" s="7">
        <v>66.84</v>
      </c>
      <c r="J180" s="7">
        <f t="shared" si="28"/>
        <v>86.89</v>
      </c>
      <c r="K180" s="7">
        <f t="shared" si="29"/>
        <v>1737.8</v>
      </c>
      <c r="L180" s="7">
        <f t="shared" si="30"/>
        <v>3350.49</v>
      </c>
    </row>
    <row r="181" spans="1:12" s="3" customFormat="1" ht="25.5">
      <c r="A181" s="5" t="s">
        <v>472</v>
      </c>
      <c r="B181" s="5" t="s">
        <v>508</v>
      </c>
      <c r="C181" s="5" t="s">
        <v>445</v>
      </c>
      <c r="D181" s="6" t="s">
        <v>196</v>
      </c>
      <c r="E181" s="5" t="s">
        <v>11</v>
      </c>
      <c r="F181" s="5" t="s">
        <v>118</v>
      </c>
      <c r="G181" s="5"/>
      <c r="H181" s="5"/>
      <c r="I181" s="7">
        <v>1992.15</v>
      </c>
      <c r="J181" s="7">
        <f t="shared" si="28"/>
        <v>2589.8000000000002</v>
      </c>
      <c r="K181" s="7">
        <f t="shared" si="29"/>
        <v>5179.6000000000004</v>
      </c>
      <c r="L181" s="7">
        <v>8530.07</v>
      </c>
    </row>
    <row r="182" spans="1:12" s="3" customFormat="1">
      <c r="A182" s="5" t="s">
        <v>5</v>
      </c>
      <c r="B182" s="5" t="s">
        <v>183</v>
      </c>
      <c r="C182" s="5" t="s">
        <v>446</v>
      </c>
      <c r="D182" s="6" t="s">
        <v>184</v>
      </c>
      <c r="E182" s="5" t="s">
        <v>11</v>
      </c>
      <c r="F182" s="5" t="s">
        <v>12</v>
      </c>
      <c r="G182" s="5"/>
      <c r="H182" s="5"/>
      <c r="I182" s="7">
        <v>38.9</v>
      </c>
      <c r="J182" s="7">
        <f t="shared" si="28"/>
        <v>50.57</v>
      </c>
      <c r="K182" s="7">
        <f t="shared" si="29"/>
        <v>50.57</v>
      </c>
      <c r="L182" s="7">
        <f t="shared" si="30"/>
        <v>8580.64</v>
      </c>
    </row>
    <row r="183" spans="1:12" s="3" customFormat="1">
      <c r="A183" s="5" t="s">
        <v>5</v>
      </c>
      <c r="B183" s="5">
        <v>72618</v>
      </c>
      <c r="C183" s="5" t="s">
        <v>447</v>
      </c>
      <c r="D183" s="6" t="s">
        <v>185</v>
      </c>
      <c r="E183" s="5" t="s">
        <v>11</v>
      </c>
      <c r="F183" s="5" t="s">
        <v>12</v>
      </c>
      <c r="G183" s="5"/>
      <c r="H183" s="5"/>
      <c r="I183" s="7">
        <v>8.4700000000000006</v>
      </c>
      <c r="J183" s="7">
        <f t="shared" si="28"/>
        <v>11.01</v>
      </c>
      <c r="K183" s="7">
        <f t="shared" si="29"/>
        <v>11.01</v>
      </c>
      <c r="L183" s="7">
        <f t="shared" si="30"/>
        <v>8591.65</v>
      </c>
    </row>
    <row r="184" spans="1:12" s="3" customFormat="1" ht="25.5">
      <c r="A184" s="5" t="s">
        <v>5</v>
      </c>
      <c r="B184" s="5" t="s">
        <v>186</v>
      </c>
      <c r="C184" s="5" t="s">
        <v>448</v>
      </c>
      <c r="D184" s="6" t="s">
        <v>187</v>
      </c>
      <c r="E184" s="5" t="s">
        <v>11</v>
      </c>
      <c r="F184" s="5" t="s">
        <v>118</v>
      </c>
      <c r="G184" s="5"/>
      <c r="H184" s="5"/>
      <c r="I184" s="7">
        <v>35.18</v>
      </c>
      <c r="J184" s="7">
        <f t="shared" si="28"/>
        <v>45.73</v>
      </c>
      <c r="K184" s="7">
        <f t="shared" si="29"/>
        <v>91.46</v>
      </c>
      <c r="L184" s="7">
        <v>8683.1299999999992</v>
      </c>
    </row>
    <row r="185" spans="1:12" s="3" customFormat="1">
      <c r="A185" s="5" t="s">
        <v>5</v>
      </c>
      <c r="B185" s="5">
        <v>40777</v>
      </c>
      <c r="C185" s="5" t="s">
        <v>449</v>
      </c>
      <c r="D185" s="6" t="s">
        <v>197</v>
      </c>
      <c r="E185" s="5" t="s">
        <v>11</v>
      </c>
      <c r="F185" s="5" t="s">
        <v>128</v>
      </c>
      <c r="G185" s="5"/>
      <c r="H185" s="5"/>
      <c r="I185" s="7">
        <v>27.64</v>
      </c>
      <c r="J185" s="7">
        <f t="shared" si="28"/>
        <v>35.93</v>
      </c>
      <c r="K185" s="7">
        <f t="shared" si="29"/>
        <v>395.23</v>
      </c>
      <c r="L185" s="7">
        <f t="shared" si="30"/>
        <v>9078.3599999999988</v>
      </c>
    </row>
    <row r="186" spans="1:12" s="3" customFormat="1">
      <c r="A186" s="565" t="s">
        <v>198</v>
      </c>
      <c r="B186" s="566"/>
      <c r="C186" s="566"/>
      <c r="D186" s="566"/>
      <c r="E186" s="567"/>
      <c r="F186" s="5"/>
      <c r="G186" s="5"/>
      <c r="H186" s="5"/>
      <c r="I186" s="7"/>
      <c r="J186" s="7">
        <f t="shared" si="28"/>
        <v>0</v>
      </c>
      <c r="K186" s="7">
        <f t="shared" si="29"/>
        <v>0</v>
      </c>
      <c r="L186" s="47">
        <f t="shared" si="30"/>
        <v>9078.3599999999988</v>
      </c>
    </row>
    <row r="187" spans="1:12" s="3" customFormat="1">
      <c r="A187" s="5" t="s">
        <v>5</v>
      </c>
      <c r="B187" s="5" t="s">
        <v>199</v>
      </c>
      <c r="C187" s="5" t="s">
        <v>450</v>
      </c>
      <c r="D187" s="6" t="s">
        <v>200</v>
      </c>
      <c r="E187" s="5" t="s">
        <v>121</v>
      </c>
      <c r="F187" s="5" t="s">
        <v>201</v>
      </c>
      <c r="G187" s="5"/>
      <c r="H187" s="5"/>
      <c r="I187" s="7">
        <v>45.47</v>
      </c>
      <c r="J187" s="7">
        <v>59.12</v>
      </c>
      <c r="K187" s="7">
        <f>J187*F187</f>
        <v>2246.56</v>
      </c>
      <c r="L187" s="7">
        <f>K187</f>
        <v>2246.56</v>
      </c>
    </row>
    <row r="188" spans="1:12" s="3" customFormat="1" ht="25.5">
      <c r="A188" s="5" t="s">
        <v>472</v>
      </c>
      <c r="B188" s="5" t="s">
        <v>514</v>
      </c>
      <c r="C188" s="5" t="s">
        <v>451</v>
      </c>
      <c r="D188" s="6" t="s">
        <v>202</v>
      </c>
      <c r="E188" s="5" t="s">
        <v>11</v>
      </c>
      <c r="F188" s="5" t="s">
        <v>192</v>
      </c>
      <c r="G188" s="5"/>
      <c r="H188" s="5"/>
      <c r="I188" s="7">
        <v>65.069999999999993</v>
      </c>
      <c r="J188" s="7">
        <v>84.6</v>
      </c>
      <c r="K188" s="7">
        <f t="shared" ref="K188:K190" si="31">J188*F188</f>
        <v>676.8</v>
      </c>
      <c r="L188" s="7">
        <f t="shared" si="30"/>
        <v>2923.3599999999997</v>
      </c>
    </row>
    <row r="189" spans="1:12" s="3" customFormat="1" ht="25.5">
      <c r="A189" s="5" t="s">
        <v>472</v>
      </c>
      <c r="B189" s="5" t="s">
        <v>515</v>
      </c>
      <c r="C189" s="5" t="s">
        <v>452</v>
      </c>
      <c r="D189" s="6" t="s">
        <v>203</v>
      </c>
      <c r="E189" s="5" t="s">
        <v>11</v>
      </c>
      <c r="F189" s="5" t="s">
        <v>201</v>
      </c>
      <c r="G189" s="5"/>
      <c r="H189" s="5"/>
      <c r="I189" s="7">
        <v>45.47</v>
      </c>
      <c r="J189" s="7">
        <v>59.12</v>
      </c>
      <c r="K189" s="7">
        <f t="shared" si="31"/>
        <v>2246.56</v>
      </c>
      <c r="L189" s="7">
        <f t="shared" si="30"/>
        <v>5169.92</v>
      </c>
    </row>
    <row r="190" spans="1:12" s="3" customFormat="1">
      <c r="A190" s="5" t="s">
        <v>5</v>
      </c>
      <c r="B190" s="5" t="s">
        <v>204</v>
      </c>
      <c r="C190" s="5" t="s">
        <v>453</v>
      </c>
      <c r="D190" s="6" t="s">
        <v>205</v>
      </c>
      <c r="E190" s="5" t="s">
        <v>121</v>
      </c>
      <c r="F190" s="5" t="s">
        <v>192</v>
      </c>
      <c r="G190" s="5"/>
      <c r="H190" s="5"/>
      <c r="I190" s="7">
        <v>55.27</v>
      </c>
      <c r="J190" s="7">
        <v>71.86</v>
      </c>
      <c r="K190" s="7">
        <f t="shared" si="31"/>
        <v>574.88</v>
      </c>
      <c r="L190" s="7">
        <f t="shared" si="30"/>
        <v>5744.8</v>
      </c>
    </row>
    <row r="191" spans="1:12" s="3" customFormat="1">
      <c r="A191" s="565" t="s">
        <v>206</v>
      </c>
      <c r="B191" s="566"/>
      <c r="C191" s="566"/>
      <c r="D191" s="566"/>
      <c r="E191" s="567"/>
      <c r="F191" s="5"/>
      <c r="G191" s="5"/>
      <c r="H191" s="5"/>
      <c r="I191" s="7"/>
      <c r="J191" s="7">
        <f t="shared" si="28"/>
        <v>0</v>
      </c>
      <c r="K191" s="7">
        <f t="shared" si="29"/>
        <v>0</v>
      </c>
      <c r="L191" s="47">
        <f>SUM(K187:K190)</f>
        <v>5744.8</v>
      </c>
    </row>
    <row r="192" spans="1:12" s="3" customFormat="1" ht="127.5">
      <c r="A192" s="5" t="s">
        <v>5</v>
      </c>
      <c r="B192" s="5" t="s">
        <v>207</v>
      </c>
      <c r="C192" s="5" t="s">
        <v>454</v>
      </c>
      <c r="D192" s="6" t="s">
        <v>312</v>
      </c>
      <c r="E192" s="5" t="s">
        <v>11</v>
      </c>
      <c r="F192" s="5" t="s">
        <v>313</v>
      </c>
      <c r="G192" s="5"/>
      <c r="H192" s="5"/>
      <c r="I192" s="7">
        <v>126.15</v>
      </c>
      <c r="J192" s="7">
        <f t="shared" si="28"/>
        <v>164</v>
      </c>
      <c r="K192" s="7">
        <f t="shared" si="29"/>
        <v>3608</v>
      </c>
      <c r="L192" s="7">
        <f>K192</f>
        <v>3608</v>
      </c>
    </row>
    <row r="193" spans="1:12" s="3" customFormat="1" ht="51">
      <c r="A193" s="5" t="s">
        <v>5</v>
      </c>
      <c r="B193" s="5" t="s">
        <v>208</v>
      </c>
      <c r="C193" s="5" t="s">
        <v>455</v>
      </c>
      <c r="D193" s="6" t="s">
        <v>314</v>
      </c>
      <c r="E193" s="5" t="s">
        <v>35</v>
      </c>
      <c r="F193" s="5" t="s">
        <v>315</v>
      </c>
      <c r="G193" s="5"/>
      <c r="H193" s="5"/>
      <c r="I193" s="7">
        <v>35.67</v>
      </c>
      <c r="J193" s="7">
        <v>46.38</v>
      </c>
      <c r="K193" s="7">
        <f t="shared" si="29"/>
        <v>1409.95</v>
      </c>
      <c r="L193" s="7">
        <f t="shared" si="30"/>
        <v>5017.95</v>
      </c>
    </row>
    <row r="194" spans="1:12" s="3" customFormat="1" ht="51">
      <c r="A194" s="5" t="s">
        <v>5</v>
      </c>
      <c r="B194" s="5" t="s">
        <v>209</v>
      </c>
      <c r="C194" s="5" t="s">
        <v>456</v>
      </c>
      <c r="D194" s="6" t="s">
        <v>316</v>
      </c>
      <c r="E194" s="5" t="s">
        <v>35</v>
      </c>
      <c r="F194" s="5" t="s">
        <v>317</v>
      </c>
      <c r="G194" s="5"/>
      <c r="H194" s="5"/>
      <c r="I194" s="7">
        <v>40.57</v>
      </c>
      <c r="J194" s="7">
        <v>52.75</v>
      </c>
      <c r="K194" s="7">
        <f t="shared" si="29"/>
        <v>9811.5</v>
      </c>
      <c r="L194" s="47">
        <f>SUM(K192:K194)</f>
        <v>14829.45</v>
      </c>
    </row>
    <row r="195" spans="1:12" s="3" customFormat="1">
      <c r="A195" s="13"/>
      <c r="B195" s="14"/>
      <c r="C195" s="14"/>
      <c r="D195" s="15" t="s">
        <v>266</v>
      </c>
      <c r="E195" s="14"/>
      <c r="F195" s="16"/>
      <c r="G195" s="16"/>
      <c r="H195" s="16"/>
      <c r="I195" s="7"/>
      <c r="J195" s="7"/>
      <c r="K195" s="7"/>
      <c r="L195" s="50">
        <f>L194+L191+L186+L177</f>
        <v>87965.299999999988</v>
      </c>
    </row>
    <row r="196" spans="1:12" s="3" customFormat="1">
      <c r="A196" s="571" t="s">
        <v>326</v>
      </c>
      <c r="B196" s="572"/>
      <c r="C196" s="572"/>
      <c r="D196" s="572"/>
      <c r="E196" s="572"/>
      <c r="F196" s="573"/>
      <c r="G196" s="62"/>
      <c r="H196" s="62"/>
      <c r="I196" s="40"/>
      <c r="J196" s="40"/>
      <c r="K196" s="40"/>
      <c r="L196" s="40"/>
    </row>
    <row r="197" spans="1:12" s="3" customFormat="1" ht="25.5">
      <c r="A197" s="5" t="s">
        <v>472</v>
      </c>
      <c r="B197" s="5" t="s">
        <v>509</v>
      </c>
      <c r="C197" s="5" t="s">
        <v>457</v>
      </c>
      <c r="D197" s="6" t="s">
        <v>210</v>
      </c>
      <c r="E197" s="5" t="s">
        <v>35</v>
      </c>
      <c r="F197" s="5" t="s">
        <v>211</v>
      </c>
      <c r="G197" s="5"/>
      <c r="H197" s="5"/>
      <c r="I197" s="7">
        <v>33.71</v>
      </c>
      <c r="J197" s="7">
        <v>43.83</v>
      </c>
      <c r="K197" s="7">
        <f t="shared" si="29"/>
        <v>1314.9</v>
      </c>
      <c r="L197" s="7">
        <f>ROUND(K197,2)</f>
        <v>1314.9</v>
      </c>
    </row>
    <row r="198" spans="1:12" s="3" customFormat="1" ht="25.5">
      <c r="A198" s="5" t="s">
        <v>5</v>
      </c>
      <c r="B198" s="5" t="s">
        <v>212</v>
      </c>
      <c r="C198" s="5" t="s">
        <v>458</v>
      </c>
      <c r="D198" s="6" t="s">
        <v>213</v>
      </c>
      <c r="E198" s="5" t="s">
        <v>11</v>
      </c>
      <c r="F198" s="5" t="s">
        <v>12</v>
      </c>
      <c r="G198" s="5"/>
      <c r="H198" s="5"/>
      <c r="I198" s="7">
        <v>37.44</v>
      </c>
      <c r="J198" s="7">
        <f t="shared" si="28"/>
        <v>48.67</v>
      </c>
      <c r="K198" s="7">
        <f t="shared" si="29"/>
        <v>48.67</v>
      </c>
      <c r="L198" s="7">
        <f t="shared" ref="L198:L200" si="32">ROUND(L197+K198,2)</f>
        <v>1363.57</v>
      </c>
    </row>
    <row r="199" spans="1:12" s="8" customFormat="1" ht="25.5">
      <c r="A199" s="5" t="s">
        <v>31</v>
      </c>
      <c r="B199" s="5">
        <v>121</v>
      </c>
      <c r="C199" s="5" t="s">
        <v>459</v>
      </c>
      <c r="D199" s="6" t="s">
        <v>214</v>
      </c>
      <c r="E199" s="5" t="s">
        <v>11</v>
      </c>
      <c r="F199" s="5" t="s">
        <v>215</v>
      </c>
      <c r="G199" s="5"/>
      <c r="H199" s="5"/>
      <c r="I199" s="7">
        <v>1108.5999999999999</v>
      </c>
      <c r="J199" s="7">
        <v>1441.17</v>
      </c>
      <c r="K199" s="7">
        <f t="shared" si="29"/>
        <v>20176.38</v>
      </c>
      <c r="L199" s="7">
        <f t="shared" si="32"/>
        <v>21539.95</v>
      </c>
    </row>
    <row r="200" spans="1:12" s="8" customFormat="1" ht="25.5">
      <c r="A200" s="5" t="s">
        <v>31</v>
      </c>
      <c r="B200" s="5">
        <v>123</v>
      </c>
      <c r="C200" s="5" t="s">
        <v>460</v>
      </c>
      <c r="D200" s="6" t="s">
        <v>216</v>
      </c>
      <c r="E200" s="5" t="s">
        <v>11</v>
      </c>
      <c r="F200" s="5" t="s">
        <v>118</v>
      </c>
      <c r="G200" s="5"/>
      <c r="H200" s="5"/>
      <c r="I200" s="7">
        <v>1108.5999999999999</v>
      </c>
      <c r="J200" s="7">
        <v>1441.17</v>
      </c>
      <c r="K200" s="7">
        <f t="shared" si="29"/>
        <v>2882.34</v>
      </c>
      <c r="L200" s="7">
        <f t="shared" si="32"/>
        <v>24422.29</v>
      </c>
    </row>
    <row r="201" spans="1:12" s="3" customFormat="1">
      <c r="A201" s="5"/>
      <c r="B201" s="5"/>
      <c r="C201" s="5"/>
      <c r="D201" s="6" t="s">
        <v>266</v>
      </c>
      <c r="E201" s="5"/>
      <c r="F201" s="5"/>
      <c r="G201" s="5"/>
      <c r="H201" s="5"/>
      <c r="I201" s="7"/>
      <c r="J201" s="7">
        <f t="shared" si="28"/>
        <v>0</v>
      </c>
      <c r="K201" s="7">
        <f t="shared" si="29"/>
        <v>0</v>
      </c>
      <c r="L201" s="50">
        <f>SUM(K197:K200)</f>
        <v>24422.29</v>
      </c>
    </row>
    <row r="202" spans="1:12" s="3" customFormat="1">
      <c r="A202" s="571" t="s">
        <v>325</v>
      </c>
      <c r="B202" s="572"/>
      <c r="C202" s="572"/>
      <c r="D202" s="572"/>
      <c r="E202" s="572"/>
      <c r="F202" s="573"/>
      <c r="G202" s="62"/>
      <c r="H202" s="62"/>
      <c r="I202" s="40"/>
      <c r="J202" s="40"/>
      <c r="K202" s="40"/>
      <c r="L202" s="40"/>
    </row>
    <row r="203" spans="1:12" s="3" customFormat="1" ht="102">
      <c r="A203" s="5" t="s">
        <v>472</v>
      </c>
      <c r="B203" s="5" t="s">
        <v>512</v>
      </c>
      <c r="C203" s="5" t="s">
        <v>461</v>
      </c>
      <c r="D203" s="6" t="s">
        <v>318</v>
      </c>
      <c r="E203" s="5" t="s">
        <v>11</v>
      </c>
      <c r="F203" s="5" t="s">
        <v>12</v>
      </c>
      <c r="G203" s="5"/>
      <c r="H203" s="5"/>
      <c r="I203" s="7">
        <v>145.24</v>
      </c>
      <c r="J203" s="7">
        <f t="shared" si="28"/>
        <v>188.81</v>
      </c>
      <c r="K203" s="7">
        <f t="shared" si="29"/>
        <v>188.81</v>
      </c>
      <c r="L203" s="7">
        <f>ROUND(K203,2)</f>
        <v>188.81</v>
      </c>
    </row>
    <row r="204" spans="1:12" s="3" customFormat="1" ht="76.5">
      <c r="A204" s="5" t="s">
        <v>472</v>
      </c>
      <c r="B204" s="5" t="s">
        <v>510</v>
      </c>
      <c r="C204" s="5" t="s">
        <v>462</v>
      </c>
      <c r="D204" s="6" t="s">
        <v>319</v>
      </c>
      <c r="E204" s="5" t="s">
        <v>11</v>
      </c>
      <c r="F204" s="5" t="s">
        <v>116</v>
      </c>
      <c r="G204" s="5"/>
      <c r="H204" s="5"/>
      <c r="I204" s="7">
        <v>42.34</v>
      </c>
      <c r="J204" s="7">
        <f>ROUND(I204*1.3,2)</f>
        <v>55.04</v>
      </c>
      <c r="K204" s="7">
        <f t="shared" si="29"/>
        <v>165.12</v>
      </c>
      <c r="L204" s="7">
        <f>ROUND(K204+L203,2)</f>
        <v>353.93</v>
      </c>
    </row>
    <row r="205" spans="1:12" s="3" customFormat="1" ht="76.5">
      <c r="A205" s="5" t="s">
        <v>472</v>
      </c>
      <c r="B205" s="5" t="s">
        <v>511</v>
      </c>
      <c r="C205" s="5" t="s">
        <v>463</v>
      </c>
      <c r="D205" s="6" t="s">
        <v>320</v>
      </c>
      <c r="E205" s="5" t="s">
        <v>11</v>
      </c>
      <c r="F205" s="5" t="s">
        <v>154</v>
      </c>
      <c r="G205" s="5"/>
      <c r="H205" s="5"/>
      <c r="I205" s="7">
        <v>43.74</v>
      </c>
      <c r="J205" s="7">
        <v>56.87</v>
      </c>
      <c r="K205" s="7">
        <f t="shared" si="29"/>
        <v>284.35000000000002</v>
      </c>
      <c r="L205" s="7">
        <f t="shared" ref="L205:L208" si="33">ROUND(K205+L204,2)</f>
        <v>638.28</v>
      </c>
    </row>
    <row r="206" spans="1:12" s="3" customFormat="1" ht="89.25">
      <c r="A206" s="5" t="s">
        <v>472</v>
      </c>
      <c r="B206" s="5" t="s">
        <v>513</v>
      </c>
      <c r="C206" s="5" t="s">
        <v>464</v>
      </c>
      <c r="D206" s="6" t="s">
        <v>321</v>
      </c>
      <c r="E206" s="5" t="s">
        <v>11</v>
      </c>
      <c r="F206" s="5" t="s">
        <v>12</v>
      </c>
      <c r="G206" s="5"/>
      <c r="H206" s="5"/>
      <c r="I206" s="7">
        <v>163.07</v>
      </c>
      <c r="J206" s="7">
        <v>212</v>
      </c>
      <c r="K206" s="7">
        <f t="shared" si="29"/>
        <v>212</v>
      </c>
      <c r="L206" s="7">
        <f t="shared" si="33"/>
        <v>850.28</v>
      </c>
    </row>
    <row r="207" spans="1:12" s="8" customFormat="1" ht="89.25">
      <c r="A207" s="5" t="s">
        <v>472</v>
      </c>
      <c r="B207" s="5" t="s">
        <v>511</v>
      </c>
      <c r="C207" s="5" t="s">
        <v>465</v>
      </c>
      <c r="D207" s="6" t="s">
        <v>322</v>
      </c>
      <c r="E207" s="5" t="s">
        <v>11</v>
      </c>
      <c r="F207" s="5" t="s">
        <v>323</v>
      </c>
      <c r="G207" s="5"/>
      <c r="H207" s="5"/>
      <c r="I207" s="7">
        <v>42.34</v>
      </c>
      <c r="J207" s="7">
        <f t="shared" si="28"/>
        <v>55.04</v>
      </c>
      <c r="K207" s="7">
        <f t="shared" si="29"/>
        <v>1155.8399999999999</v>
      </c>
      <c r="L207" s="7">
        <f t="shared" si="33"/>
        <v>2006.12</v>
      </c>
    </row>
    <row r="208" spans="1:12" s="8" customFormat="1" ht="76.5">
      <c r="A208" s="5" t="s">
        <v>472</v>
      </c>
      <c r="B208" s="5" t="s">
        <v>511</v>
      </c>
      <c r="C208" s="5" t="s">
        <v>466</v>
      </c>
      <c r="D208" s="6" t="s">
        <v>324</v>
      </c>
      <c r="E208" s="5" t="s">
        <v>11</v>
      </c>
      <c r="F208" s="5" t="s">
        <v>126</v>
      </c>
      <c r="G208" s="5"/>
      <c r="H208" s="5"/>
      <c r="I208" s="7">
        <v>42.34</v>
      </c>
      <c r="J208" s="7">
        <f t="shared" si="28"/>
        <v>55.04</v>
      </c>
      <c r="K208" s="7">
        <f t="shared" si="29"/>
        <v>220.16</v>
      </c>
      <c r="L208" s="7">
        <f t="shared" si="33"/>
        <v>2226.2800000000002</v>
      </c>
    </row>
    <row r="209" spans="1:12" s="3" customFormat="1">
      <c r="A209" s="13"/>
      <c r="B209" s="14"/>
      <c r="C209" s="14"/>
      <c r="D209" s="15" t="s">
        <v>266</v>
      </c>
      <c r="E209" s="14"/>
      <c r="F209" s="16"/>
      <c r="G209" s="16"/>
      <c r="H209" s="16"/>
      <c r="I209" s="7"/>
      <c r="J209" s="7"/>
      <c r="K209" s="7"/>
      <c r="L209" s="50">
        <f>SUM(K203:K208)</f>
        <v>2226.2799999999997</v>
      </c>
    </row>
    <row r="210" spans="1:12" s="3" customFormat="1">
      <c r="A210" s="20"/>
      <c r="B210" s="20"/>
      <c r="C210" s="20"/>
      <c r="D210" s="21"/>
      <c r="E210" s="20"/>
      <c r="F210" s="20"/>
      <c r="G210" s="20"/>
      <c r="H210" s="20"/>
      <c r="I210" s="22"/>
      <c r="J210" s="22"/>
      <c r="K210" s="22"/>
      <c r="L210" s="22"/>
    </row>
    <row r="211" spans="1:12" s="3" customFormat="1">
      <c r="A211" s="20"/>
      <c r="B211" s="20"/>
      <c r="C211" s="20"/>
      <c r="D211" s="21"/>
      <c r="E211" s="20"/>
      <c r="F211" s="20"/>
      <c r="G211" s="20"/>
      <c r="H211" s="20"/>
      <c r="I211" s="22"/>
      <c r="J211" s="22"/>
      <c r="K211" s="22"/>
      <c r="L211" s="22"/>
    </row>
    <row r="212" spans="1:12" s="3" customFormat="1">
      <c r="A212" s="571" t="s">
        <v>266</v>
      </c>
      <c r="B212" s="572"/>
      <c r="C212" s="572"/>
      <c r="D212" s="572"/>
      <c r="E212" s="572"/>
      <c r="F212" s="573"/>
      <c r="G212" s="62"/>
      <c r="H212" s="62"/>
      <c r="I212" s="24"/>
      <c r="J212" s="24"/>
      <c r="K212" s="24"/>
      <c r="L212" s="25">
        <f>L209+L201+L195+L159+L107+L88+L57+L53+L34+L26+L20</f>
        <v>650936.07000000007</v>
      </c>
    </row>
  </sheetData>
  <mergeCells count="46">
    <mergeCell ref="A191:E191"/>
    <mergeCell ref="A196:F196"/>
    <mergeCell ref="A202:F202"/>
    <mergeCell ref="A212:F212"/>
    <mergeCell ref="A186:E186"/>
    <mergeCell ref="A45:F45"/>
    <mergeCell ref="A53:F53"/>
    <mergeCell ref="A56:F56"/>
    <mergeCell ref="A57:F57"/>
    <mergeCell ref="A62:F62"/>
    <mergeCell ref="A88:F88"/>
    <mergeCell ref="A109:F109"/>
    <mergeCell ref="A111:F111"/>
    <mergeCell ref="A137:E137"/>
    <mergeCell ref="A177:E177"/>
    <mergeCell ref="A44:F44"/>
    <mergeCell ref="A7:B7"/>
    <mergeCell ref="C7:D7"/>
    <mergeCell ref="E7:F7"/>
    <mergeCell ref="K7:L7"/>
    <mergeCell ref="A8:B9"/>
    <mergeCell ref="C8:D8"/>
    <mergeCell ref="E8:F8"/>
    <mergeCell ref="K8:L8"/>
    <mergeCell ref="C9:D9"/>
    <mergeCell ref="E9:F9"/>
    <mergeCell ref="I9:J9"/>
    <mergeCell ref="K9:L9"/>
    <mergeCell ref="A20:E20"/>
    <mergeCell ref="A26:E26"/>
    <mergeCell ref="A34:E34"/>
    <mergeCell ref="A5:B6"/>
    <mergeCell ref="C5:F5"/>
    <mergeCell ref="I5:I6"/>
    <mergeCell ref="J5:J6"/>
    <mergeCell ref="K5:L6"/>
    <mergeCell ref="C6:F6"/>
    <mergeCell ref="A4:B4"/>
    <mergeCell ref="C4:D4"/>
    <mergeCell ref="E4:F4"/>
    <mergeCell ref="K4:L4"/>
    <mergeCell ref="A1:L2"/>
    <mergeCell ref="A3:B3"/>
    <mergeCell ref="C3:D3"/>
    <mergeCell ref="E3:F3"/>
    <mergeCell ref="K3:L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8"/>
  <sheetViews>
    <sheetView showZeros="0" topLeftCell="A16" zoomScale="90" zoomScaleNormal="90" workbookViewId="0">
      <selection activeCell="P21" sqref="P21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customWidth="1"/>
    <col min="14" max="14" width="15" bestFit="1" customWidth="1"/>
    <col min="15" max="15" width="16" customWidth="1"/>
    <col min="16" max="16" width="17.5703125" customWidth="1"/>
    <col min="17" max="17" width="13.85546875" bestFit="1" customWidth="1"/>
  </cols>
  <sheetData>
    <row r="1" spans="1:16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6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6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6">
      <c r="A4" s="634"/>
      <c r="B4" s="634"/>
      <c r="C4" s="635"/>
      <c r="D4" s="635"/>
      <c r="E4" s="636" t="s">
        <v>559</v>
      </c>
      <c r="F4" s="636"/>
      <c r="G4" s="640">
        <v>42464</v>
      </c>
      <c r="H4" s="641"/>
      <c r="I4" s="649" t="s">
        <v>580</v>
      </c>
      <c r="J4" s="650"/>
      <c r="K4" s="637"/>
      <c r="L4" s="637"/>
    </row>
    <row r="5" spans="1:16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6">
      <c r="A6" s="592"/>
      <c r="B6" s="585"/>
      <c r="C6" s="585"/>
      <c r="D6" s="586"/>
      <c r="E6" s="597"/>
      <c r="F6" s="598"/>
      <c r="G6" s="580" t="s">
        <v>579</v>
      </c>
      <c r="H6" s="581"/>
      <c r="I6" s="583" t="s">
        <v>537</v>
      </c>
      <c r="J6" s="584"/>
      <c r="K6" s="651">
        <f>K211</f>
        <v>51125.786600000007</v>
      </c>
      <c r="L6" s="652"/>
    </row>
    <row r="7" spans="1:16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286927.24869999994</v>
      </c>
      <c r="L7" s="632"/>
      <c r="N7" s="182">
        <f>K7+K6</f>
        <v>338053.03529999993</v>
      </c>
    </row>
    <row r="8" spans="1:16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364008.82130000001</v>
      </c>
      <c r="L8" s="631"/>
    </row>
    <row r="9" spans="1:16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7.8541947445007948E-2</v>
      </c>
      <c r="L9" s="582"/>
    </row>
    <row r="10" spans="1:16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0.44079174887328021</v>
      </c>
      <c r="L10" s="629"/>
    </row>
    <row r="11" spans="1:16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6" s="1" customFormat="1">
      <c r="A12" s="161" t="s">
        <v>265</v>
      </c>
      <c r="B12" s="136" t="s">
        <v>0</v>
      </c>
      <c r="C12" s="161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1" t="s">
        <v>530</v>
      </c>
    </row>
    <row r="13" spans="1:16" s="1" customFormat="1" ht="25.5">
      <c r="A13" s="32"/>
      <c r="B13" s="164"/>
      <c r="C13" s="32"/>
      <c r="D13" s="27"/>
      <c r="E13" s="163"/>
      <c r="F13" s="163" t="s">
        <v>529</v>
      </c>
      <c r="G13" s="71" t="s">
        <v>533</v>
      </c>
      <c r="H13" s="163" t="s">
        <v>532</v>
      </c>
      <c r="I13" s="162" t="s">
        <v>551</v>
      </c>
      <c r="J13" s="162" t="s">
        <v>551</v>
      </c>
      <c r="K13" s="162" t="s">
        <v>531</v>
      </c>
      <c r="L13" s="162" t="s">
        <v>534</v>
      </c>
      <c r="M13" s="1" t="s">
        <v>578</v>
      </c>
    </row>
    <row r="14" spans="1:16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  <c r="P14" s="189">
        <f>O18</f>
        <v>731.74</v>
      </c>
    </row>
    <row r="15" spans="1:16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G15+'6º Medição'!H15</f>
        <v>4.5</v>
      </c>
      <c r="I15" s="94">
        <v>162.91999999999999</v>
      </c>
      <c r="J15" s="120">
        <v>211.79</v>
      </c>
      <c r="K15" s="94">
        <f>J15*G15</f>
        <v>0</v>
      </c>
      <c r="L15" s="94">
        <f>H15*J15</f>
        <v>953.05499999999995</v>
      </c>
      <c r="M15" s="150">
        <f>F15-H15</f>
        <v>0</v>
      </c>
      <c r="N15" s="160">
        <f>J15</f>
        <v>211.79</v>
      </c>
      <c r="O15" s="160">
        <f>M15*N15</f>
        <v>0</v>
      </c>
    </row>
    <row r="16" spans="1:16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G16+'6º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150">
        <f t="shared" ref="M16:M79" si="3">F16-H16</f>
        <v>0</v>
      </c>
      <c r="N16" s="160">
        <f t="shared" ref="N16:N79" si="4">J16</f>
        <v>10.89</v>
      </c>
      <c r="O16" s="160">
        <f t="shared" ref="O16:O79" si="5">M16*N16</f>
        <v>0</v>
      </c>
    </row>
    <row r="17" spans="1:16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G17+'6º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150">
        <f t="shared" si="3"/>
        <v>0</v>
      </c>
      <c r="N17" s="160">
        <f t="shared" si="4"/>
        <v>1305.04</v>
      </c>
      <c r="O17" s="160">
        <f t="shared" si="5"/>
        <v>0</v>
      </c>
    </row>
    <row r="18" spans="1:16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G18+'6º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150">
        <f t="shared" si="3"/>
        <v>1</v>
      </c>
      <c r="N18" s="160">
        <f t="shared" si="4"/>
        <v>731.74</v>
      </c>
      <c r="O18" s="160">
        <f t="shared" si="5"/>
        <v>731.74</v>
      </c>
    </row>
    <row r="19" spans="1:16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G19+'6º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150">
        <f t="shared" si="3"/>
        <v>0</v>
      </c>
      <c r="N19" s="160">
        <f t="shared" si="4"/>
        <v>540.64</v>
      </c>
      <c r="O19" s="160">
        <f t="shared" si="5"/>
        <v>0</v>
      </c>
    </row>
    <row r="20" spans="1:16" s="3" customFormat="1">
      <c r="A20" s="626"/>
      <c r="B20" s="626"/>
      <c r="C20" s="626"/>
      <c r="D20" s="626"/>
      <c r="E20" s="626"/>
      <c r="F20" s="85"/>
      <c r="G20" s="93"/>
      <c r="H20" s="93">
        <f>G20+'6º Medição'!H20</f>
        <v>0</v>
      </c>
      <c r="I20" s="94"/>
      <c r="J20" s="94"/>
      <c r="K20" s="94"/>
      <c r="L20" s="94">
        <f t="shared" si="2"/>
        <v>0</v>
      </c>
      <c r="M20" s="150">
        <f t="shared" si="3"/>
        <v>0</v>
      </c>
      <c r="N20" s="160">
        <f t="shared" si="4"/>
        <v>0</v>
      </c>
      <c r="O20" s="160">
        <f t="shared" si="5"/>
        <v>0</v>
      </c>
    </row>
    <row r="21" spans="1:16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G21+'6º Medição'!H21</f>
        <v>0</v>
      </c>
      <c r="I21" s="98"/>
      <c r="J21" s="98"/>
      <c r="K21" s="94"/>
      <c r="L21" s="94">
        <f t="shared" si="2"/>
        <v>0</v>
      </c>
      <c r="M21" s="150">
        <f t="shared" si="3"/>
        <v>0</v>
      </c>
      <c r="N21" s="160">
        <f t="shared" si="4"/>
        <v>0</v>
      </c>
      <c r="O21" s="160">
        <f t="shared" si="5"/>
        <v>0</v>
      </c>
      <c r="P21" s="191">
        <f>SUM(O21:O25)</f>
        <v>0</v>
      </c>
    </row>
    <row r="22" spans="1:16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>
        <v>82.66</v>
      </c>
      <c r="G22" s="93"/>
      <c r="H22" s="93">
        <f>G22+'6º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150">
        <f t="shared" si="3"/>
        <v>0</v>
      </c>
      <c r="N22" s="160">
        <f t="shared" si="4"/>
        <v>24.65</v>
      </c>
      <c r="O22" s="160">
        <f t="shared" si="5"/>
        <v>0</v>
      </c>
    </row>
    <row r="23" spans="1:16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G23+'6º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150">
        <f t="shared" si="3"/>
        <v>0</v>
      </c>
      <c r="N23" s="160">
        <f t="shared" si="4"/>
        <v>11.93</v>
      </c>
      <c r="O23" s="160">
        <f t="shared" si="5"/>
        <v>0</v>
      </c>
    </row>
    <row r="24" spans="1:16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G24+'6º Medição'!H24</f>
        <v>46.53</v>
      </c>
      <c r="I24" s="94">
        <v>4.2300000000000004</v>
      </c>
      <c r="J24" s="120">
        <v>5.49</v>
      </c>
      <c r="K24" s="94">
        <f t="shared" si="1"/>
        <v>0</v>
      </c>
      <c r="L24" s="94">
        <f t="shared" si="2"/>
        <v>255.44970000000001</v>
      </c>
      <c r="M24" s="150">
        <f t="shared" si="3"/>
        <v>0</v>
      </c>
      <c r="N24" s="160">
        <f t="shared" si="4"/>
        <v>5.49</v>
      </c>
      <c r="O24" s="160">
        <f t="shared" si="5"/>
        <v>0</v>
      </c>
    </row>
    <row r="25" spans="1:16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G25+'6º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150">
        <f t="shared" si="3"/>
        <v>0</v>
      </c>
      <c r="N25" s="160">
        <f t="shared" si="4"/>
        <v>2.95</v>
      </c>
      <c r="O25" s="160">
        <f t="shared" si="5"/>
        <v>0</v>
      </c>
    </row>
    <row r="26" spans="1:16" s="3" customFormat="1" ht="15" customHeight="1">
      <c r="A26" s="610"/>
      <c r="B26" s="611"/>
      <c r="C26" s="611"/>
      <c r="D26" s="611"/>
      <c r="E26" s="612"/>
      <c r="F26" s="85"/>
      <c r="G26" s="93"/>
      <c r="H26" s="93">
        <f>G26+'6º Medição'!H26</f>
        <v>0</v>
      </c>
      <c r="I26" s="94"/>
      <c r="J26" s="94"/>
      <c r="K26" s="94"/>
      <c r="L26" s="94">
        <f t="shared" si="2"/>
        <v>0</v>
      </c>
      <c r="M26" s="150">
        <f t="shared" si="3"/>
        <v>0</v>
      </c>
      <c r="N26" s="160">
        <f t="shared" si="4"/>
        <v>0</v>
      </c>
      <c r="O26" s="160">
        <f t="shared" si="5"/>
        <v>0</v>
      </c>
    </row>
    <row r="27" spans="1:16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G27+'6º Medição'!H27</f>
        <v>0</v>
      </c>
      <c r="I27" s="98"/>
      <c r="J27" s="98"/>
      <c r="K27" s="94"/>
      <c r="L27" s="94">
        <f t="shared" si="2"/>
        <v>0</v>
      </c>
      <c r="M27" s="150">
        <f t="shared" si="3"/>
        <v>0</v>
      </c>
      <c r="N27" s="160">
        <f t="shared" si="4"/>
        <v>0</v>
      </c>
      <c r="O27" s="160">
        <f t="shared" si="5"/>
        <v>0</v>
      </c>
      <c r="P27" s="191">
        <f>SUM(O27:O33)</f>
        <v>6772.1556999999993</v>
      </c>
    </row>
    <row r="28" spans="1:16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170"/>
      <c r="H28" s="93">
        <f>G28+'6º Medição'!H28</f>
        <v>389.98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28066.8606</v>
      </c>
      <c r="M28" s="150">
        <f t="shared" si="3"/>
        <v>0</v>
      </c>
      <c r="N28" s="160">
        <f t="shared" si="4"/>
        <v>71.97</v>
      </c>
      <c r="O28" s="160">
        <f t="shared" si="5"/>
        <v>0</v>
      </c>
    </row>
    <row r="29" spans="1:16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159">
        <v>389.98</v>
      </c>
      <c r="H29" s="93">
        <f>G29+'6º Medição'!H29</f>
        <v>389.98</v>
      </c>
      <c r="I29" s="94">
        <v>32.58</v>
      </c>
      <c r="J29" s="94">
        <v>42.36</v>
      </c>
      <c r="K29" s="94">
        <f t="shared" si="1"/>
        <v>16519.552800000001</v>
      </c>
      <c r="L29" s="94">
        <f t="shared" si="2"/>
        <v>16519.552800000001</v>
      </c>
      <c r="M29" s="150">
        <f t="shared" si="3"/>
        <v>0</v>
      </c>
      <c r="N29" s="160">
        <f t="shared" si="4"/>
        <v>42.36</v>
      </c>
      <c r="O29" s="160">
        <f t="shared" si="5"/>
        <v>0</v>
      </c>
    </row>
    <row r="30" spans="1:16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G30+'6º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150">
        <f t="shared" si="3"/>
        <v>45.73</v>
      </c>
      <c r="N30" s="160">
        <f t="shared" si="4"/>
        <v>148.09</v>
      </c>
      <c r="O30" s="160">
        <f t="shared" si="5"/>
        <v>6772.1556999999993</v>
      </c>
    </row>
    <row r="31" spans="1:16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159">
        <v>36.1</v>
      </c>
      <c r="H31" s="93">
        <f>G31+'6º Medição'!H31</f>
        <v>36.1</v>
      </c>
      <c r="I31" s="94">
        <v>17.27</v>
      </c>
      <c r="J31" s="94">
        <f t="shared" ref="J31:J32" si="6">ROUND(I31*1.3,2)</f>
        <v>22.45</v>
      </c>
      <c r="K31" s="94">
        <f t="shared" si="1"/>
        <v>810.44500000000005</v>
      </c>
      <c r="L31" s="94">
        <f t="shared" si="2"/>
        <v>810.44500000000005</v>
      </c>
      <c r="M31" s="150">
        <f t="shared" si="3"/>
        <v>0</v>
      </c>
      <c r="N31" s="160">
        <f t="shared" si="4"/>
        <v>22.45</v>
      </c>
      <c r="O31" s="160">
        <f t="shared" si="5"/>
        <v>0</v>
      </c>
    </row>
    <row r="32" spans="1:16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159">
        <v>77.73</v>
      </c>
      <c r="H32" s="93">
        <f>G32+'6º Medição'!H32</f>
        <v>77.73</v>
      </c>
      <c r="I32" s="94">
        <v>30.13</v>
      </c>
      <c r="J32" s="94">
        <f t="shared" si="6"/>
        <v>39.17</v>
      </c>
      <c r="K32" s="94">
        <f t="shared" si="1"/>
        <v>3044.6841000000004</v>
      </c>
      <c r="L32" s="94">
        <f t="shared" si="2"/>
        <v>3044.6841000000004</v>
      </c>
      <c r="M32" s="150">
        <f t="shared" si="3"/>
        <v>0</v>
      </c>
      <c r="N32" s="160">
        <f t="shared" si="4"/>
        <v>39.17</v>
      </c>
      <c r="O32" s="160">
        <f t="shared" si="5"/>
        <v>0</v>
      </c>
    </row>
    <row r="33" spans="1:16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159">
        <v>369.91</v>
      </c>
      <c r="H33" s="93">
        <f>G33+'6º Medição'!H33</f>
        <v>369.91</v>
      </c>
      <c r="I33" s="94">
        <v>24.74</v>
      </c>
      <c r="J33" s="94">
        <v>32.17</v>
      </c>
      <c r="K33" s="94">
        <f t="shared" si="1"/>
        <v>11900.004700000001</v>
      </c>
      <c r="L33" s="94">
        <f t="shared" si="2"/>
        <v>11900.004700000001</v>
      </c>
      <c r="M33" s="150">
        <f t="shared" si="3"/>
        <v>0</v>
      </c>
      <c r="N33" s="160">
        <f t="shared" si="4"/>
        <v>32.17</v>
      </c>
      <c r="O33" s="160">
        <f t="shared" si="5"/>
        <v>0</v>
      </c>
    </row>
    <row r="34" spans="1:16" s="3" customFormat="1">
      <c r="A34" s="626"/>
      <c r="B34" s="626"/>
      <c r="C34" s="626"/>
      <c r="D34" s="626"/>
      <c r="E34" s="626"/>
      <c r="F34" s="85"/>
      <c r="G34" s="93"/>
      <c r="H34" s="93">
        <f>G34+'6º Medição'!H34</f>
        <v>0</v>
      </c>
      <c r="I34" s="94"/>
      <c r="J34" s="94"/>
      <c r="K34" s="94"/>
      <c r="L34" s="94">
        <f t="shared" si="2"/>
        <v>0</v>
      </c>
      <c r="M34" s="150">
        <f t="shared" si="3"/>
        <v>0</v>
      </c>
      <c r="N34" s="160">
        <f t="shared" si="4"/>
        <v>0</v>
      </c>
      <c r="O34" s="160">
        <f t="shared" si="5"/>
        <v>0</v>
      </c>
    </row>
    <row r="35" spans="1:16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G35+'6º Medição'!H35</f>
        <v>0</v>
      </c>
      <c r="I35" s="98"/>
      <c r="J35" s="98"/>
      <c r="K35" s="94"/>
      <c r="L35" s="94">
        <f t="shared" si="2"/>
        <v>0</v>
      </c>
      <c r="M35" s="150">
        <f t="shared" si="3"/>
        <v>0</v>
      </c>
      <c r="N35" s="160">
        <f t="shared" si="4"/>
        <v>0</v>
      </c>
      <c r="O35" s="160">
        <f t="shared" si="5"/>
        <v>0</v>
      </c>
      <c r="P35" s="191">
        <f>SUM(O35:O53)</f>
        <v>0</v>
      </c>
    </row>
    <row r="36" spans="1:16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G36+'6º Medição'!H36</f>
        <v>0</v>
      </c>
      <c r="I36" s="94"/>
      <c r="J36" s="94"/>
      <c r="K36" s="94"/>
      <c r="L36" s="94">
        <f t="shared" si="2"/>
        <v>0</v>
      </c>
      <c r="M36" s="150">
        <f t="shared" si="3"/>
        <v>0</v>
      </c>
      <c r="N36" s="160">
        <f t="shared" si="4"/>
        <v>0</v>
      </c>
      <c r="O36" s="160">
        <f t="shared" si="5"/>
        <v>0</v>
      </c>
    </row>
    <row r="37" spans="1:16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G37+'6º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150">
        <f t="shared" si="3"/>
        <v>0</v>
      </c>
      <c r="N37" s="160">
        <f t="shared" si="4"/>
        <v>53.16</v>
      </c>
      <c r="O37" s="160">
        <f t="shared" si="5"/>
        <v>0</v>
      </c>
    </row>
    <row r="38" spans="1:16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G38+'6º Medição'!H38</f>
        <v>166</v>
      </c>
      <c r="I38" s="94">
        <v>6.84</v>
      </c>
      <c r="J38" s="94">
        <f t="shared" ref="J38:J43" si="7">ROUND(I38*1.3,2)</f>
        <v>8.89</v>
      </c>
      <c r="K38" s="94">
        <f t="shared" si="1"/>
        <v>0</v>
      </c>
      <c r="L38" s="94">
        <f t="shared" si="2"/>
        <v>1475.74</v>
      </c>
      <c r="M38" s="150">
        <f t="shared" si="3"/>
        <v>0</v>
      </c>
      <c r="N38" s="160">
        <f t="shared" si="4"/>
        <v>8.89</v>
      </c>
      <c r="O38" s="160">
        <f t="shared" si="5"/>
        <v>0</v>
      </c>
    </row>
    <row r="39" spans="1:16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G39+'6º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150">
        <f t="shared" si="3"/>
        <v>0</v>
      </c>
      <c r="N39" s="160">
        <f t="shared" si="4"/>
        <v>84.39</v>
      </c>
      <c r="O39" s="160">
        <f t="shared" si="5"/>
        <v>0</v>
      </c>
    </row>
    <row r="40" spans="1:16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G40+'6º Medição'!H40</f>
        <v>0</v>
      </c>
      <c r="I40" s="94">
        <v>18.22</v>
      </c>
      <c r="J40" s="94">
        <f t="shared" si="7"/>
        <v>23.69</v>
      </c>
      <c r="K40" s="94">
        <f t="shared" si="1"/>
        <v>0</v>
      </c>
      <c r="L40" s="94">
        <f t="shared" si="2"/>
        <v>0</v>
      </c>
      <c r="M40" s="150">
        <f t="shared" si="3"/>
        <v>0</v>
      </c>
      <c r="N40" s="160">
        <f t="shared" si="4"/>
        <v>23.69</v>
      </c>
      <c r="O40" s="160">
        <f t="shared" si="5"/>
        <v>0</v>
      </c>
    </row>
    <row r="41" spans="1:16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G41+'6º Medição'!H41</f>
        <v>1225.2</v>
      </c>
      <c r="I41" s="94">
        <v>6.84</v>
      </c>
      <c r="J41" s="94">
        <f t="shared" si="7"/>
        <v>8.89</v>
      </c>
      <c r="K41" s="94">
        <f t="shared" si="1"/>
        <v>0</v>
      </c>
      <c r="L41" s="94">
        <f t="shared" si="2"/>
        <v>10892.028</v>
      </c>
      <c r="M41" s="150">
        <f t="shared" si="3"/>
        <v>0</v>
      </c>
      <c r="N41" s="160">
        <f t="shared" si="4"/>
        <v>8.89</v>
      </c>
      <c r="O41" s="160">
        <f t="shared" si="5"/>
        <v>0</v>
      </c>
    </row>
    <row r="42" spans="1:16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G42+'6º Medição'!H42</f>
        <v>500.43</v>
      </c>
      <c r="I42" s="94">
        <v>6.84</v>
      </c>
      <c r="J42" s="94">
        <f t="shared" si="7"/>
        <v>8.89</v>
      </c>
      <c r="K42" s="94">
        <f t="shared" si="1"/>
        <v>0</v>
      </c>
      <c r="L42" s="94">
        <f t="shared" si="2"/>
        <v>4448.8227000000006</v>
      </c>
      <c r="M42" s="150">
        <f t="shared" si="3"/>
        <v>0</v>
      </c>
      <c r="N42" s="160">
        <f t="shared" si="4"/>
        <v>8.89</v>
      </c>
      <c r="O42" s="160">
        <f t="shared" si="5"/>
        <v>0</v>
      </c>
    </row>
    <row r="43" spans="1:16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G43+'6º Medição'!H43</f>
        <v>28.32</v>
      </c>
      <c r="I43" s="94">
        <v>374.83</v>
      </c>
      <c r="J43" s="94">
        <f t="shared" si="7"/>
        <v>487.28</v>
      </c>
      <c r="K43" s="94">
        <f t="shared" si="1"/>
        <v>0</v>
      </c>
      <c r="L43" s="94">
        <f t="shared" si="2"/>
        <v>13799.7696</v>
      </c>
      <c r="M43" s="150">
        <f t="shared" si="3"/>
        <v>0</v>
      </c>
      <c r="N43" s="160">
        <f t="shared" si="4"/>
        <v>487.28</v>
      </c>
      <c r="O43" s="160">
        <f t="shared" si="5"/>
        <v>0</v>
      </c>
    </row>
    <row r="44" spans="1:16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G44+'6º Medição'!H44</f>
        <v>0</v>
      </c>
      <c r="I44" s="94"/>
      <c r="J44" s="94"/>
      <c r="K44" s="94"/>
      <c r="L44" s="94">
        <f t="shared" si="2"/>
        <v>0</v>
      </c>
      <c r="M44" s="150">
        <f t="shared" si="3"/>
        <v>0</v>
      </c>
      <c r="N44" s="160">
        <f t="shared" si="4"/>
        <v>0</v>
      </c>
      <c r="O44" s="160">
        <f t="shared" si="5"/>
        <v>0</v>
      </c>
    </row>
    <row r="45" spans="1:16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G45+'6º Medição'!H45</f>
        <v>0</v>
      </c>
      <c r="I45" s="94"/>
      <c r="J45" s="94"/>
      <c r="K45" s="94"/>
      <c r="L45" s="94">
        <f t="shared" si="2"/>
        <v>0</v>
      </c>
      <c r="M45" s="150">
        <f t="shared" si="3"/>
        <v>0</v>
      </c>
      <c r="N45" s="160">
        <f t="shared" si="4"/>
        <v>0</v>
      </c>
      <c r="O45" s="160">
        <f t="shared" si="5"/>
        <v>0</v>
      </c>
    </row>
    <row r="46" spans="1:16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G46+'6º Medição'!H46</f>
        <v>435.8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17349.198</v>
      </c>
      <c r="M46" s="150">
        <f t="shared" si="3"/>
        <v>0</v>
      </c>
      <c r="N46" s="160">
        <f t="shared" si="4"/>
        <v>39.81</v>
      </c>
      <c r="O46" s="160">
        <f t="shared" si="5"/>
        <v>0</v>
      </c>
    </row>
    <row r="47" spans="1:16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170"/>
      <c r="H47" s="93">
        <f>G47+'6º Medição'!H47</f>
        <v>2045.65</v>
      </c>
      <c r="I47" s="94">
        <v>6.84</v>
      </c>
      <c r="J47" s="94">
        <f t="shared" ref="J47:J51" si="8">ROUND(I47*1.3,2)</f>
        <v>8.89</v>
      </c>
      <c r="K47" s="94">
        <f t="shared" si="1"/>
        <v>0</v>
      </c>
      <c r="L47" s="94">
        <f t="shared" si="2"/>
        <v>18185.828500000003</v>
      </c>
      <c r="M47" s="150">
        <f t="shared" si="3"/>
        <v>0</v>
      </c>
      <c r="N47" s="160">
        <f t="shared" si="4"/>
        <v>8.89</v>
      </c>
      <c r="O47" s="160">
        <f t="shared" si="5"/>
        <v>0</v>
      </c>
    </row>
    <row r="48" spans="1:16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170"/>
      <c r="H48" s="93">
        <f>G48+'6º Medição'!H48</f>
        <v>835.55</v>
      </c>
      <c r="I48" s="94">
        <v>6.84</v>
      </c>
      <c r="J48" s="94">
        <f t="shared" si="8"/>
        <v>8.89</v>
      </c>
      <c r="K48" s="94">
        <f t="shared" si="1"/>
        <v>0</v>
      </c>
      <c r="L48" s="94">
        <f t="shared" si="2"/>
        <v>7428.0394999999999</v>
      </c>
      <c r="M48" s="150">
        <f t="shared" si="3"/>
        <v>0</v>
      </c>
      <c r="N48" s="160">
        <f t="shared" si="4"/>
        <v>8.89</v>
      </c>
      <c r="O48" s="160">
        <f t="shared" si="5"/>
        <v>0</v>
      </c>
    </row>
    <row r="49" spans="1:16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170"/>
      <c r="H49" s="93">
        <f>G49+'6º Medição'!H49</f>
        <v>25.33</v>
      </c>
      <c r="I49" s="94">
        <v>374.83</v>
      </c>
      <c r="J49" s="94">
        <f t="shared" si="8"/>
        <v>487.28</v>
      </c>
      <c r="K49" s="94">
        <f t="shared" si="1"/>
        <v>0</v>
      </c>
      <c r="L49" s="94">
        <f t="shared" si="2"/>
        <v>12342.802399999999</v>
      </c>
      <c r="M49" s="150">
        <f t="shared" si="3"/>
        <v>0</v>
      </c>
      <c r="N49" s="160">
        <f t="shared" si="4"/>
        <v>487.28</v>
      </c>
      <c r="O49" s="160">
        <f t="shared" si="5"/>
        <v>0</v>
      </c>
    </row>
    <row r="50" spans="1:16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G50+'6º Medição'!H50</f>
        <v>410.46</v>
      </c>
      <c r="I50" s="94">
        <v>49.63</v>
      </c>
      <c r="J50" s="94">
        <f t="shared" si="8"/>
        <v>64.52</v>
      </c>
      <c r="K50" s="94">
        <f t="shared" si="1"/>
        <v>0</v>
      </c>
      <c r="L50" s="94">
        <f t="shared" si="2"/>
        <v>26482.879199999996</v>
      </c>
      <c r="M50" s="150">
        <f t="shared" si="3"/>
        <v>0</v>
      </c>
      <c r="N50" s="160">
        <f t="shared" si="4"/>
        <v>64.52</v>
      </c>
      <c r="O50" s="160">
        <f t="shared" si="5"/>
        <v>0</v>
      </c>
    </row>
    <row r="51" spans="1:16" s="3" customFormat="1" ht="60">
      <c r="A51" s="165" t="s">
        <v>5</v>
      </c>
      <c r="B51" s="165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G51+'6º Medição'!H51</f>
        <v>193.8</v>
      </c>
      <c r="I51" s="94">
        <v>14.23</v>
      </c>
      <c r="J51" s="94">
        <f t="shared" si="8"/>
        <v>18.5</v>
      </c>
      <c r="K51" s="94">
        <f t="shared" si="1"/>
        <v>0</v>
      </c>
      <c r="L51" s="94">
        <f t="shared" si="2"/>
        <v>3585.3</v>
      </c>
      <c r="M51" s="151">
        <f t="shared" si="3"/>
        <v>0</v>
      </c>
      <c r="N51" s="160">
        <f t="shared" si="4"/>
        <v>18.5</v>
      </c>
      <c r="O51" s="160">
        <f t="shared" si="5"/>
        <v>0</v>
      </c>
    </row>
    <row r="52" spans="1:16" s="3" customFormat="1">
      <c r="A52" s="165"/>
      <c r="B52" s="165"/>
      <c r="C52" s="85"/>
      <c r="D52" s="92" t="s">
        <v>501</v>
      </c>
      <c r="E52" s="85"/>
      <c r="F52" s="85"/>
      <c r="G52" s="93"/>
      <c r="H52" s="93">
        <f>G52+'6º Medição'!H52</f>
        <v>0</v>
      </c>
      <c r="I52" s="94"/>
      <c r="J52" s="94"/>
      <c r="K52" s="94"/>
      <c r="L52" s="94">
        <f t="shared" si="2"/>
        <v>0</v>
      </c>
      <c r="M52" s="150">
        <f t="shared" si="3"/>
        <v>0</v>
      </c>
      <c r="N52" s="160">
        <f t="shared" si="4"/>
        <v>0</v>
      </c>
      <c r="O52" s="160">
        <f t="shared" si="5"/>
        <v>0</v>
      </c>
    </row>
    <row r="53" spans="1:16" s="3" customFormat="1">
      <c r="A53" s="617"/>
      <c r="B53" s="618"/>
      <c r="C53" s="618"/>
      <c r="D53" s="618"/>
      <c r="E53" s="618"/>
      <c r="F53" s="618"/>
      <c r="G53" s="104"/>
      <c r="H53" s="93">
        <f>G53+'6º Medição'!H53</f>
        <v>0</v>
      </c>
      <c r="I53" s="94"/>
      <c r="J53" s="94"/>
      <c r="K53" s="94"/>
      <c r="L53" s="94">
        <f t="shared" si="2"/>
        <v>0</v>
      </c>
      <c r="M53" s="150">
        <f t="shared" si="3"/>
        <v>0</v>
      </c>
      <c r="N53" s="160">
        <f t="shared" si="4"/>
        <v>0</v>
      </c>
      <c r="O53" s="160">
        <f t="shared" si="5"/>
        <v>0</v>
      </c>
    </row>
    <row r="54" spans="1:16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G54+'6º Medição'!H54</f>
        <v>0</v>
      </c>
      <c r="I54" s="98"/>
      <c r="J54" s="98"/>
      <c r="K54" s="94"/>
      <c r="L54" s="94">
        <f t="shared" si="2"/>
        <v>0</v>
      </c>
      <c r="M54" s="150">
        <f t="shared" si="3"/>
        <v>0</v>
      </c>
      <c r="N54" s="160">
        <f t="shared" si="4"/>
        <v>0</v>
      </c>
      <c r="O54" s="160">
        <f t="shared" si="5"/>
        <v>0</v>
      </c>
      <c r="P54" s="190"/>
    </row>
    <row r="55" spans="1:16" s="3" customFormat="1" ht="60">
      <c r="A55" s="165" t="s">
        <v>5</v>
      </c>
      <c r="B55" s="165" t="s">
        <v>53</v>
      </c>
      <c r="C55" s="165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G55+'6º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150">
        <f t="shared" si="3"/>
        <v>0</v>
      </c>
      <c r="N55" s="160">
        <f t="shared" si="4"/>
        <v>36.21</v>
      </c>
      <c r="O55" s="160">
        <f t="shared" si="5"/>
        <v>0</v>
      </c>
    </row>
    <row r="56" spans="1:16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G56+'6º Medição'!H56</f>
        <v>0</v>
      </c>
      <c r="I56" s="94"/>
      <c r="J56" s="94"/>
      <c r="K56" s="94"/>
      <c r="L56" s="94">
        <f t="shared" si="2"/>
        <v>0</v>
      </c>
      <c r="M56" s="150">
        <f t="shared" si="3"/>
        <v>0</v>
      </c>
      <c r="N56" s="160">
        <f t="shared" si="4"/>
        <v>0</v>
      </c>
      <c r="O56" s="160">
        <f t="shared" si="5"/>
        <v>0</v>
      </c>
    </row>
    <row r="57" spans="1:16" s="3" customFormat="1">
      <c r="A57" s="619"/>
      <c r="B57" s="619"/>
      <c r="C57" s="619"/>
      <c r="D57" s="619"/>
      <c r="E57" s="619"/>
      <c r="F57" s="619"/>
      <c r="G57" s="107"/>
      <c r="H57" s="93">
        <f>G57+'6º Medição'!H57</f>
        <v>0</v>
      </c>
      <c r="I57" s="94"/>
      <c r="J57" s="94"/>
      <c r="K57" s="94"/>
      <c r="L57" s="94">
        <f t="shared" si="2"/>
        <v>0</v>
      </c>
      <c r="M57" s="150">
        <f t="shared" si="3"/>
        <v>0</v>
      </c>
      <c r="N57" s="160">
        <f t="shared" si="4"/>
        <v>0</v>
      </c>
      <c r="O57" s="160">
        <f t="shared" si="5"/>
        <v>0</v>
      </c>
    </row>
    <row r="58" spans="1:16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G58+'6º Medição'!H58</f>
        <v>0</v>
      </c>
      <c r="I58" s="98"/>
      <c r="J58" s="98"/>
      <c r="K58" s="94"/>
      <c r="L58" s="94">
        <f t="shared" si="2"/>
        <v>0</v>
      </c>
      <c r="M58" s="150">
        <f t="shared" si="3"/>
        <v>0</v>
      </c>
      <c r="N58" s="160">
        <f t="shared" si="4"/>
        <v>0</v>
      </c>
      <c r="O58" s="160">
        <f t="shared" si="5"/>
        <v>0</v>
      </c>
    </row>
    <row r="59" spans="1:16" s="3" customFormat="1" ht="24">
      <c r="A59" s="165" t="s">
        <v>5</v>
      </c>
      <c r="B59" s="165" t="s">
        <v>56</v>
      </c>
      <c r="C59" s="165" t="s">
        <v>356</v>
      </c>
      <c r="D59" s="92" t="s">
        <v>57</v>
      </c>
      <c r="E59" s="85" t="s">
        <v>29</v>
      </c>
      <c r="F59" s="85"/>
      <c r="G59" s="93"/>
      <c r="H59" s="93">
        <f>G59+'6º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150">
        <f t="shared" si="3"/>
        <v>0</v>
      </c>
      <c r="N59" s="160">
        <f t="shared" si="4"/>
        <v>6.7</v>
      </c>
      <c r="O59" s="160">
        <f t="shared" si="5"/>
        <v>0</v>
      </c>
    </row>
    <row r="60" spans="1:16" s="3" customFormat="1" ht="24">
      <c r="A60" s="165" t="s">
        <v>5</v>
      </c>
      <c r="B60" s="165">
        <v>24758</v>
      </c>
      <c r="C60" s="165" t="s">
        <v>357</v>
      </c>
      <c r="D60" s="92" t="s">
        <v>58</v>
      </c>
      <c r="E60" s="85" t="s">
        <v>29</v>
      </c>
      <c r="F60" s="85"/>
      <c r="G60" s="93"/>
      <c r="H60" s="93">
        <f>G60+'6º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150">
        <f t="shared" si="3"/>
        <v>0</v>
      </c>
      <c r="N60" s="160">
        <f t="shared" si="4"/>
        <v>0</v>
      </c>
      <c r="O60" s="160">
        <f t="shared" si="5"/>
        <v>0</v>
      </c>
    </row>
    <row r="61" spans="1:16" s="3" customFormat="1" ht="48">
      <c r="A61" s="165" t="s">
        <v>5</v>
      </c>
      <c r="B61" s="165">
        <v>23711</v>
      </c>
      <c r="C61" s="165" t="s">
        <v>358</v>
      </c>
      <c r="D61" s="92" t="s">
        <v>245</v>
      </c>
      <c r="E61" s="85" t="s">
        <v>29</v>
      </c>
      <c r="F61" s="85"/>
      <c r="G61" s="93"/>
      <c r="H61" s="93">
        <f>G61+'6º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150">
        <f t="shared" si="3"/>
        <v>0</v>
      </c>
      <c r="N61" s="160">
        <f t="shared" si="4"/>
        <v>0</v>
      </c>
      <c r="O61" s="160">
        <f t="shared" si="5"/>
        <v>0</v>
      </c>
    </row>
    <row r="62" spans="1:16" s="3" customFormat="1">
      <c r="A62" s="619"/>
      <c r="B62" s="619"/>
      <c r="C62" s="619"/>
      <c r="D62" s="619"/>
      <c r="E62" s="619"/>
      <c r="F62" s="619"/>
      <c r="G62" s="107"/>
      <c r="H62" s="93">
        <f>G62+'6º Medição'!H62</f>
        <v>0</v>
      </c>
      <c r="I62" s="94"/>
      <c r="J62" s="94"/>
      <c r="K62" s="94"/>
      <c r="L62" s="94">
        <f t="shared" si="2"/>
        <v>0</v>
      </c>
      <c r="M62" s="150">
        <f t="shared" si="3"/>
        <v>0</v>
      </c>
      <c r="N62" s="160">
        <f t="shared" si="4"/>
        <v>0</v>
      </c>
      <c r="O62" s="160">
        <f t="shared" si="5"/>
        <v>0</v>
      </c>
    </row>
    <row r="63" spans="1:16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G63+'6º Medição'!H63</f>
        <v>0</v>
      </c>
      <c r="I63" s="98"/>
      <c r="J63" s="98"/>
      <c r="K63" s="94"/>
      <c r="L63" s="94">
        <f t="shared" si="2"/>
        <v>0</v>
      </c>
      <c r="M63" s="150">
        <f t="shared" si="3"/>
        <v>0</v>
      </c>
      <c r="N63" s="160">
        <f t="shared" si="4"/>
        <v>0</v>
      </c>
      <c r="O63" s="160">
        <f t="shared" si="5"/>
        <v>0</v>
      </c>
      <c r="P63" s="191">
        <f>SUM(O63:O88)</f>
        <v>148326.42669999998</v>
      </c>
    </row>
    <row r="64" spans="1:16" s="3" customFormat="1">
      <c r="A64" s="165"/>
      <c r="B64" s="165"/>
      <c r="C64" s="165"/>
      <c r="D64" s="100" t="s">
        <v>60</v>
      </c>
      <c r="E64" s="85"/>
      <c r="F64" s="85"/>
      <c r="G64" s="93"/>
      <c r="H64" s="93">
        <f>G64+'6º Medição'!H64</f>
        <v>0</v>
      </c>
      <c r="I64" s="94"/>
      <c r="J64" s="94"/>
      <c r="K64" s="94"/>
      <c r="L64" s="94">
        <f t="shared" si="2"/>
        <v>0</v>
      </c>
      <c r="M64" s="150">
        <f t="shared" si="3"/>
        <v>0</v>
      </c>
      <c r="N64" s="160">
        <f t="shared" si="4"/>
        <v>0</v>
      </c>
      <c r="O64" s="160">
        <f t="shared" si="5"/>
        <v>0</v>
      </c>
    </row>
    <row r="65" spans="1:15" s="3" customFormat="1" ht="48">
      <c r="A65" s="165" t="s">
        <v>5</v>
      </c>
      <c r="B65" s="165" t="s">
        <v>61</v>
      </c>
      <c r="C65" s="165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G65+'6º Medição'!H65</f>
        <v>324.29000000000002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9748.1574000000001</v>
      </c>
      <c r="M65" s="151">
        <f t="shared" si="3"/>
        <v>0</v>
      </c>
      <c r="N65" s="160">
        <f t="shared" si="4"/>
        <v>30.06</v>
      </c>
      <c r="O65" s="160">
        <f t="shared" si="5"/>
        <v>0</v>
      </c>
    </row>
    <row r="66" spans="1:15" s="3" customFormat="1" ht="60.75" customHeight="1">
      <c r="A66" s="165" t="s">
        <v>5</v>
      </c>
      <c r="B66" s="165" t="s">
        <v>62</v>
      </c>
      <c r="C66" s="165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G66+'6º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150">
        <f t="shared" si="3"/>
        <v>324.3</v>
      </c>
      <c r="N66" s="160">
        <f t="shared" si="4"/>
        <v>19.260000000000002</v>
      </c>
      <c r="O66" s="160">
        <f t="shared" si="5"/>
        <v>6246.0180000000009</v>
      </c>
    </row>
    <row r="67" spans="1:15" s="4" customFormat="1" ht="48">
      <c r="A67" s="165" t="s">
        <v>31</v>
      </c>
      <c r="B67" s="165">
        <v>102</v>
      </c>
      <c r="C67" s="165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G67+'6º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150">
        <f t="shared" si="3"/>
        <v>67.94</v>
      </c>
      <c r="N67" s="160">
        <f t="shared" si="4"/>
        <v>65.28</v>
      </c>
      <c r="O67" s="160">
        <f t="shared" si="5"/>
        <v>4435.1232</v>
      </c>
    </row>
    <row r="68" spans="1:15" s="3" customFormat="1" ht="48">
      <c r="A68" s="165" t="s">
        <v>5</v>
      </c>
      <c r="B68" s="165" t="s">
        <v>63</v>
      </c>
      <c r="C68" s="165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G68+'6º Medição'!H68</f>
        <v>0</v>
      </c>
      <c r="I68" s="94">
        <v>14.69</v>
      </c>
      <c r="J68" s="94">
        <f t="shared" ref="J68:J87" si="9">ROUND(I68*1.3,2)</f>
        <v>19.100000000000001</v>
      </c>
      <c r="K68" s="94">
        <f t="shared" si="1"/>
        <v>0</v>
      </c>
      <c r="L68" s="94">
        <f t="shared" si="2"/>
        <v>0</v>
      </c>
      <c r="M68" s="150">
        <f t="shared" si="3"/>
        <v>13.88</v>
      </c>
      <c r="N68" s="160">
        <f t="shared" si="4"/>
        <v>19.100000000000001</v>
      </c>
      <c r="O68" s="160">
        <f t="shared" si="5"/>
        <v>265.10800000000006</v>
      </c>
    </row>
    <row r="69" spans="1:15" s="8" customFormat="1" ht="72">
      <c r="A69" s="85" t="s">
        <v>472</v>
      </c>
      <c r="B69" s="85" t="s">
        <v>474</v>
      </c>
      <c r="C69" s="165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G69+'6º Medição'!H69</f>
        <v>0</v>
      </c>
      <c r="I69" s="94">
        <v>49.98</v>
      </c>
      <c r="J69" s="94">
        <f t="shared" si="9"/>
        <v>64.97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  <c r="N69" s="160">
        <f t="shared" si="4"/>
        <v>64.97</v>
      </c>
      <c r="O69" s="160">
        <f t="shared" si="5"/>
        <v>21069.121300000003</v>
      </c>
    </row>
    <row r="70" spans="1:15" s="8" customFormat="1" ht="36">
      <c r="A70" s="85" t="s">
        <v>472</v>
      </c>
      <c r="B70" s="85" t="s">
        <v>475</v>
      </c>
      <c r="C70" s="165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G70+'6º Medição'!H70</f>
        <v>0</v>
      </c>
      <c r="I70" s="94">
        <v>6.27</v>
      </c>
      <c r="J70" s="94">
        <f t="shared" si="9"/>
        <v>8.15</v>
      </c>
      <c r="K70" s="94">
        <f t="shared" si="1"/>
        <v>0</v>
      </c>
      <c r="L70" s="94">
        <f t="shared" si="2"/>
        <v>0</v>
      </c>
      <c r="M70" s="150">
        <f t="shared" si="3"/>
        <v>263.45</v>
      </c>
      <c r="N70" s="160">
        <f t="shared" si="4"/>
        <v>8.15</v>
      </c>
      <c r="O70" s="160">
        <f t="shared" si="5"/>
        <v>2147.1174999999998</v>
      </c>
    </row>
    <row r="71" spans="1:15" s="8" customFormat="1" ht="29.25" customHeight="1">
      <c r="A71" s="85" t="s">
        <v>472</v>
      </c>
      <c r="B71" s="85" t="s">
        <v>476</v>
      </c>
      <c r="C71" s="165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G71+'6º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150">
        <f t="shared" si="3"/>
        <v>33.85</v>
      </c>
      <c r="N71" s="160">
        <f t="shared" si="4"/>
        <v>40.93</v>
      </c>
      <c r="O71" s="160">
        <f t="shared" si="5"/>
        <v>1385.4805000000001</v>
      </c>
    </row>
    <row r="72" spans="1:15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G72+'6º Medição'!H72</f>
        <v>0</v>
      </c>
      <c r="I72" s="94"/>
      <c r="J72" s="94"/>
      <c r="K72" s="94"/>
      <c r="L72" s="94">
        <f t="shared" si="2"/>
        <v>0</v>
      </c>
      <c r="M72" s="150">
        <f t="shared" si="3"/>
        <v>0</v>
      </c>
      <c r="N72" s="160">
        <f t="shared" si="4"/>
        <v>0</v>
      </c>
      <c r="O72" s="160">
        <f t="shared" si="5"/>
        <v>0</v>
      </c>
    </row>
    <row r="73" spans="1:15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G73+'6º Medição'!H73</f>
        <v>968.19</v>
      </c>
      <c r="I73" s="94">
        <v>3.25</v>
      </c>
      <c r="J73" s="94">
        <v>4.22</v>
      </c>
      <c r="K73" s="94">
        <f t="shared" si="1"/>
        <v>0</v>
      </c>
      <c r="L73" s="94">
        <f t="shared" si="2"/>
        <v>4085.7617999999998</v>
      </c>
      <c r="M73" s="151">
        <f t="shared" si="3"/>
        <v>0</v>
      </c>
      <c r="N73" s="160">
        <f t="shared" si="4"/>
        <v>4.22</v>
      </c>
      <c r="O73" s="160">
        <f t="shared" si="5"/>
        <v>0</v>
      </c>
    </row>
    <row r="74" spans="1:15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G74+'6º Medição'!H74</f>
        <v>1150.73</v>
      </c>
      <c r="I74" s="94">
        <v>2.85</v>
      </c>
      <c r="J74" s="94">
        <f t="shared" si="9"/>
        <v>3.71</v>
      </c>
      <c r="K74" s="94">
        <f t="shared" si="1"/>
        <v>0</v>
      </c>
      <c r="L74" s="94">
        <f t="shared" si="2"/>
        <v>4269.2083000000002</v>
      </c>
      <c r="M74" s="151">
        <f t="shared" si="3"/>
        <v>0</v>
      </c>
      <c r="N74" s="160">
        <f t="shared" si="4"/>
        <v>3.71</v>
      </c>
      <c r="O74" s="160">
        <f t="shared" si="5"/>
        <v>0</v>
      </c>
    </row>
    <row r="75" spans="1:15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159">
        <v>653</v>
      </c>
      <c r="H75" s="93">
        <f>G75+'6º Medição'!H75</f>
        <v>1076.7840000000001</v>
      </c>
      <c r="I75" s="94">
        <v>15.31</v>
      </c>
      <c r="J75" s="94">
        <f t="shared" si="9"/>
        <v>19.899999999999999</v>
      </c>
      <c r="K75" s="94">
        <f t="shared" si="1"/>
        <v>12994.699999999999</v>
      </c>
      <c r="L75" s="94">
        <f t="shared" si="2"/>
        <v>21428.0016</v>
      </c>
      <c r="M75" s="151">
        <f t="shared" si="3"/>
        <v>1042.136</v>
      </c>
      <c r="N75" s="160">
        <f t="shared" si="4"/>
        <v>19.899999999999999</v>
      </c>
      <c r="O75" s="160">
        <f t="shared" si="5"/>
        <v>20738.506399999998</v>
      </c>
    </row>
    <row r="76" spans="1:15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G76+'6º Medição'!H76</f>
        <v>0</v>
      </c>
      <c r="I76" s="94">
        <v>39.200000000000003</v>
      </c>
      <c r="J76" s="94">
        <f t="shared" si="9"/>
        <v>50.96</v>
      </c>
      <c r="K76" s="94">
        <f t="shared" si="1"/>
        <v>0</v>
      </c>
      <c r="L76" s="94">
        <f t="shared" si="2"/>
        <v>0</v>
      </c>
      <c r="M76" s="150">
        <f t="shared" si="3"/>
        <v>264.95</v>
      </c>
      <c r="N76" s="160">
        <f t="shared" si="4"/>
        <v>50.96</v>
      </c>
      <c r="O76" s="160">
        <f t="shared" si="5"/>
        <v>13501.851999999999</v>
      </c>
    </row>
    <row r="77" spans="1:15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G77+'6º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150">
        <f t="shared" si="3"/>
        <v>885.78</v>
      </c>
      <c r="N77" s="160">
        <f t="shared" si="4"/>
        <v>16.66</v>
      </c>
      <c r="O77" s="160">
        <f t="shared" si="5"/>
        <v>14757.094799999999</v>
      </c>
    </row>
    <row r="78" spans="1:15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G78+'6º Medição'!H78</f>
        <v>0</v>
      </c>
      <c r="I78" s="94">
        <v>12.78</v>
      </c>
      <c r="J78" s="94">
        <f t="shared" si="9"/>
        <v>16.61</v>
      </c>
      <c r="K78" s="94">
        <f t="shared" si="1"/>
        <v>0</v>
      </c>
      <c r="L78" s="94">
        <f t="shared" si="2"/>
        <v>0</v>
      </c>
      <c r="M78" s="150">
        <f t="shared" si="3"/>
        <v>885.78</v>
      </c>
      <c r="N78" s="160">
        <f t="shared" si="4"/>
        <v>16.61</v>
      </c>
      <c r="O78" s="160">
        <f t="shared" si="5"/>
        <v>14712.805799999998</v>
      </c>
    </row>
    <row r="79" spans="1:15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G79+'6º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150">
        <f t="shared" si="3"/>
        <v>48.5</v>
      </c>
      <c r="N79" s="160">
        <f t="shared" si="4"/>
        <v>40.93</v>
      </c>
      <c r="O79" s="160">
        <f t="shared" si="5"/>
        <v>1985.105</v>
      </c>
    </row>
    <row r="80" spans="1:15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G80+'6º Medição'!H80</f>
        <v>0</v>
      </c>
      <c r="I80" s="94">
        <v>18.66</v>
      </c>
      <c r="J80" s="94">
        <f t="shared" si="9"/>
        <v>24.26</v>
      </c>
      <c r="K80" s="94">
        <f t="shared" ref="K80:K143" si="10">J80*G80</f>
        <v>0</v>
      </c>
      <c r="L80" s="94">
        <f t="shared" ref="L80:L143" si="11">H80*J80</f>
        <v>0</v>
      </c>
      <c r="M80" s="150">
        <f t="shared" ref="M80:M143" si="12">F80-H80</f>
        <v>979.55</v>
      </c>
      <c r="N80" s="160">
        <f t="shared" ref="N80:N143" si="13">J80</f>
        <v>24.26</v>
      </c>
      <c r="O80" s="160">
        <f t="shared" ref="O80:O143" si="14">M80*N80</f>
        <v>23763.883000000002</v>
      </c>
    </row>
    <row r="81" spans="1:16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G81+'6º Medição'!H81</f>
        <v>0</v>
      </c>
      <c r="I81" s="94"/>
      <c r="J81" s="94"/>
      <c r="K81" s="94"/>
      <c r="L81" s="94">
        <f t="shared" si="11"/>
        <v>0</v>
      </c>
      <c r="M81" s="150">
        <f t="shared" si="12"/>
        <v>0</v>
      </c>
      <c r="N81" s="160">
        <f t="shared" si="13"/>
        <v>0</v>
      </c>
      <c r="O81" s="160">
        <f t="shared" si="14"/>
        <v>0</v>
      </c>
    </row>
    <row r="82" spans="1:16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G82+'6º Medição'!H82</f>
        <v>0</v>
      </c>
      <c r="I82" s="94">
        <v>3.25</v>
      </c>
      <c r="J82" s="94">
        <v>4.22</v>
      </c>
      <c r="K82" s="94">
        <f t="shared" si="10"/>
        <v>0</v>
      </c>
      <c r="L82" s="94">
        <f t="shared" si="11"/>
        <v>0</v>
      </c>
      <c r="M82" s="150">
        <f t="shared" si="12"/>
        <v>410.33</v>
      </c>
      <c r="N82" s="160">
        <f t="shared" si="13"/>
        <v>4.22</v>
      </c>
      <c r="O82" s="160">
        <f t="shared" si="14"/>
        <v>1731.5925999999997</v>
      </c>
    </row>
    <row r="83" spans="1:16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G83+'6º Medição'!H83</f>
        <v>0</v>
      </c>
      <c r="I83" s="94">
        <v>15.31</v>
      </c>
      <c r="J83" s="94">
        <f t="shared" si="9"/>
        <v>19.899999999999999</v>
      </c>
      <c r="K83" s="94">
        <f t="shared" si="10"/>
        <v>0</v>
      </c>
      <c r="L83" s="94">
        <f t="shared" si="11"/>
        <v>0</v>
      </c>
      <c r="M83" s="150">
        <f t="shared" si="12"/>
        <v>410.33</v>
      </c>
      <c r="N83" s="160">
        <f t="shared" si="13"/>
        <v>19.899999999999999</v>
      </c>
      <c r="O83" s="160">
        <f t="shared" si="14"/>
        <v>8165.5669999999991</v>
      </c>
    </row>
    <row r="84" spans="1:16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G84+'6º Medição'!H84</f>
        <v>0</v>
      </c>
      <c r="I84" s="94">
        <v>12.82</v>
      </c>
      <c r="J84" s="94">
        <v>16.66</v>
      </c>
      <c r="K84" s="94">
        <f t="shared" si="10"/>
        <v>0</v>
      </c>
      <c r="L84" s="94">
        <f t="shared" si="11"/>
        <v>0</v>
      </c>
      <c r="M84" s="150">
        <f t="shared" si="12"/>
        <v>362.33</v>
      </c>
      <c r="N84" s="160">
        <f t="shared" si="13"/>
        <v>16.66</v>
      </c>
      <c r="O84" s="160">
        <f t="shared" si="14"/>
        <v>6036.4178000000002</v>
      </c>
    </row>
    <row r="85" spans="1:16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G85+'6º Medição'!H85</f>
        <v>0</v>
      </c>
      <c r="I85" s="94">
        <v>12.78</v>
      </c>
      <c r="J85" s="94">
        <f t="shared" si="9"/>
        <v>16.61</v>
      </c>
      <c r="K85" s="94">
        <f t="shared" si="10"/>
        <v>0</v>
      </c>
      <c r="L85" s="94">
        <f t="shared" si="11"/>
        <v>0</v>
      </c>
      <c r="M85" s="150">
        <f t="shared" si="12"/>
        <v>362.33</v>
      </c>
      <c r="N85" s="160">
        <f t="shared" si="13"/>
        <v>16.61</v>
      </c>
      <c r="O85" s="160">
        <f t="shared" si="14"/>
        <v>6018.3012999999992</v>
      </c>
    </row>
    <row r="86" spans="1:16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G86+'6º Medição'!H86</f>
        <v>0</v>
      </c>
      <c r="I86" s="94">
        <v>18.66</v>
      </c>
      <c r="J86" s="94">
        <f t="shared" si="9"/>
        <v>24.26</v>
      </c>
      <c r="K86" s="94">
        <f t="shared" si="10"/>
        <v>0</v>
      </c>
      <c r="L86" s="94">
        <f t="shared" si="11"/>
        <v>0</v>
      </c>
      <c r="M86" s="150">
        <f t="shared" si="12"/>
        <v>50.55</v>
      </c>
      <c r="N86" s="160">
        <f t="shared" si="13"/>
        <v>24.26</v>
      </c>
      <c r="O86" s="160">
        <f t="shared" si="14"/>
        <v>1226.3430000000001</v>
      </c>
    </row>
    <row r="87" spans="1:16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G87+'6º Medição'!H87</f>
        <v>0</v>
      </c>
      <c r="I87" s="94">
        <v>42.53</v>
      </c>
      <c r="J87" s="94">
        <f t="shared" si="9"/>
        <v>55.29</v>
      </c>
      <c r="K87" s="94">
        <f t="shared" si="10"/>
        <v>0</v>
      </c>
      <c r="L87" s="94">
        <f t="shared" si="11"/>
        <v>0</v>
      </c>
      <c r="M87" s="150">
        <f t="shared" si="12"/>
        <v>2.5499999999999998</v>
      </c>
      <c r="N87" s="160">
        <f t="shared" si="13"/>
        <v>55.29</v>
      </c>
      <c r="O87" s="160">
        <f t="shared" si="14"/>
        <v>140.98949999999999</v>
      </c>
    </row>
    <row r="88" spans="1:16" s="3" customFormat="1">
      <c r="A88" s="622"/>
      <c r="B88" s="623"/>
      <c r="C88" s="623"/>
      <c r="D88" s="623"/>
      <c r="E88" s="623"/>
      <c r="F88" s="624"/>
      <c r="G88" s="109"/>
      <c r="H88" s="93">
        <f>G88+'6º Medição'!H88</f>
        <v>0</v>
      </c>
      <c r="I88" s="94"/>
      <c r="J88" s="94"/>
      <c r="K88" s="94"/>
      <c r="L88" s="94">
        <f t="shared" si="11"/>
        <v>0</v>
      </c>
      <c r="M88" s="150">
        <f t="shared" si="12"/>
        <v>0</v>
      </c>
      <c r="N88" s="160">
        <f t="shared" si="13"/>
        <v>0</v>
      </c>
      <c r="O88" s="160">
        <f t="shared" si="14"/>
        <v>0</v>
      </c>
    </row>
    <row r="89" spans="1:16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G89+'6º Medição'!H89</f>
        <v>0</v>
      </c>
      <c r="I89" s="98"/>
      <c r="J89" s="98"/>
      <c r="K89" s="94"/>
      <c r="L89" s="94">
        <f t="shared" si="11"/>
        <v>0</v>
      </c>
      <c r="M89" s="150">
        <f t="shared" si="12"/>
        <v>0</v>
      </c>
      <c r="N89" s="160">
        <f t="shared" si="13"/>
        <v>0</v>
      </c>
      <c r="O89" s="160">
        <f t="shared" si="14"/>
        <v>0</v>
      </c>
      <c r="P89" s="191">
        <f>SUM(O89:O106)</f>
        <v>51793.240600000012</v>
      </c>
    </row>
    <row r="90" spans="1:16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G90+'6º Medição'!H90</f>
        <v>0</v>
      </c>
      <c r="I90" s="98"/>
      <c r="J90" s="98"/>
      <c r="K90" s="94"/>
      <c r="L90" s="94">
        <f t="shared" si="11"/>
        <v>0</v>
      </c>
      <c r="M90" s="150">
        <f t="shared" si="12"/>
        <v>0</v>
      </c>
      <c r="N90" s="160">
        <f t="shared" si="13"/>
        <v>0</v>
      </c>
      <c r="O90" s="160">
        <f t="shared" si="14"/>
        <v>0</v>
      </c>
    </row>
    <row r="91" spans="1:16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G91+'6º Medição'!H91</f>
        <v>0</v>
      </c>
      <c r="I91" s="94">
        <v>267.02999999999997</v>
      </c>
      <c r="J91" s="94">
        <f>ROUND(I91*1.3,2)</f>
        <v>347.14</v>
      </c>
      <c r="K91" s="94">
        <f t="shared" si="10"/>
        <v>0</v>
      </c>
      <c r="L91" s="94">
        <f t="shared" si="11"/>
        <v>0</v>
      </c>
      <c r="M91" s="150">
        <f t="shared" si="12"/>
        <v>7</v>
      </c>
      <c r="N91" s="160">
        <f t="shared" si="13"/>
        <v>347.14</v>
      </c>
      <c r="O91" s="160">
        <f t="shared" si="14"/>
        <v>2429.98</v>
      </c>
    </row>
    <row r="92" spans="1:16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G92+'6º Medição'!H92</f>
        <v>0</v>
      </c>
      <c r="I92" s="94">
        <v>296.43</v>
      </c>
      <c r="J92" s="94">
        <f t="shared" ref="J92:J110" si="15">ROUND(I92*1.3,2)</f>
        <v>385.36</v>
      </c>
      <c r="K92" s="94">
        <f t="shared" si="10"/>
        <v>0</v>
      </c>
      <c r="L92" s="94">
        <f t="shared" si="11"/>
        <v>0</v>
      </c>
      <c r="M92" s="150">
        <f t="shared" si="12"/>
        <v>15</v>
      </c>
      <c r="N92" s="160">
        <f t="shared" si="13"/>
        <v>385.36</v>
      </c>
      <c r="O92" s="160">
        <f t="shared" si="14"/>
        <v>5780.4000000000005</v>
      </c>
    </row>
    <row r="93" spans="1:16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G93+'6º Medição'!H93</f>
        <v>0</v>
      </c>
      <c r="I93" s="94">
        <v>325.83</v>
      </c>
      <c r="J93" s="94">
        <f t="shared" si="15"/>
        <v>423.58</v>
      </c>
      <c r="K93" s="94">
        <f t="shared" si="10"/>
        <v>0</v>
      </c>
      <c r="L93" s="94">
        <f t="shared" si="11"/>
        <v>0</v>
      </c>
      <c r="M93" s="150">
        <f t="shared" si="12"/>
        <v>1</v>
      </c>
      <c r="N93" s="160">
        <f t="shared" si="13"/>
        <v>423.58</v>
      </c>
      <c r="O93" s="160">
        <f t="shared" si="14"/>
        <v>423.58</v>
      </c>
    </row>
    <row r="94" spans="1:16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G94+'6º Medição'!H94</f>
        <v>0</v>
      </c>
      <c r="I94" s="94">
        <v>60.02</v>
      </c>
      <c r="J94" s="94">
        <v>78.02</v>
      </c>
      <c r="K94" s="94">
        <f t="shared" si="10"/>
        <v>0</v>
      </c>
      <c r="L94" s="94">
        <f t="shared" si="11"/>
        <v>0</v>
      </c>
      <c r="M94" s="150">
        <f t="shared" si="12"/>
        <v>0</v>
      </c>
      <c r="N94" s="160">
        <f t="shared" si="13"/>
        <v>78.02</v>
      </c>
      <c r="O94" s="160">
        <f t="shared" si="14"/>
        <v>0</v>
      </c>
    </row>
    <row r="95" spans="1:16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G95+'6º Medição'!H95</f>
        <v>0</v>
      </c>
      <c r="I95" s="94">
        <v>316.02999999999997</v>
      </c>
      <c r="J95" s="94">
        <f t="shared" si="15"/>
        <v>410.84</v>
      </c>
      <c r="K95" s="94">
        <f t="shared" si="10"/>
        <v>0</v>
      </c>
      <c r="L95" s="94">
        <f t="shared" si="11"/>
        <v>0</v>
      </c>
      <c r="M95" s="150">
        <f t="shared" si="12"/>
        <v>1</v>
      </c>
      <c r="N95" s="160">
        <f t="shared" si="13"/>
        <v>410.84</v>
      </c>
      <c r="O95" s="160">
        <f t="shared" si="14"/>
        <v>410.84</v>
      </c>
    </row>
    <row r="96" spans="1:16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G96+'6º Medição'!H96</f>
        <v>0</v>
      </c>
      <c r="I96" s="94">
        <v>345.43</v>
      </c>
      <c r="J96" s="94">
        <f t="shared" si="15"/>
        <v>449.06</v>
      </c>
      <c r="K96" s="94">
        <f t="shared" si="10"/>
        <v>0</v>
      </c>
      <c r="L96" s="94">
        <f t="shared" si="11"/>
        <v>0</v>
      </c>
      <c r="M96" s="150">
        <f t="shared" si="12"/>
        <v>2</v>
      </c>
      <c r="N96" s="160">
        <f t="shared" si="13"/>
        <v>449.06</v>
      </c>
      <c r="O96" s="160">
        <f t="shared" si="14"/>
        <v>898.12</v>
      </c>
    </row>
    <row r="97" spans="1:16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G97+'6º Medição'!H97</f>
        <v>0</v>
      </c>
      <c r="I97" s="94">
        <v>394.43</v>
      </c>
      <c r="J97" s="94">
        <f t="shared" si="15"/>
        <v>512.76</v>
      </c>
      <c r="K97" s="94">
        <f t="shared" si="10"/>
        <v>0</v>
      </c>
      <c r="L97" s="94">
        <f t="shared" si="11"/>
        <v>0</v>
      </c>
      <c r="M97" s="150">
        <f t="shared" si="12"/>
        <v>1</v>
      </c>
      <c r="N97" s="160">
        <f t="shared" si="13"/>
        <v>512.76</v>
      </c>
      <c r="O97" s="160">
        <f t="shared" si="14"/>
        <v>512.76</v>
      </c>
    </row>
    <row r="98" spans="1:16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G98+'6º Medição'!H98</f>
        <v>0</v>
      </c>
      <c r="I98" s="94">
        <v>14.82</v>
      </c>
      <c r="J98" s="94">
        <v>19.260000000000002</v>
      </c>
      <c r="K98" s="94">
        <f t="shared" si="10"/>
        <v>0</v>
      </c>
      <c r="L98" s="94">
        <f t="shared" si="11"/>
        <v>0</v>
      </c>
      <c r="M98" s="150">
        <f t="shared" si="12"/>
        <v>150.57</v>
      </c>
      <c r="N98" s="160">
        <f t="shared" si="13"/>
        <v>19.260000000000002</v>
      </c>
      <c r="O98" s="160">
        <f t="shared" si="14"/>
        <v>2899.9782</v>
      </c>
    </row>
    <row r="99" spans="1:16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G99+'6º Medição'!H99</f>
        <v>0</v>
      </c>
      <c r="I99" s="94"/>
      <c r="J99" s="94">
        <f t="shared" si="15"/>
        <v>0</v>
      </c>
      <c r="K99" s="94">
        <f t="shared" si="10"/>
        <v>0</v>
      </c>
      <c r="L99" s="94">
        <f t="shared" si="11"/>
        <v>0</v>
      </c>
      <c r="M99" s="150">
        <f t="shared" si="12"/>
        <v>0</v>
      </c>
      <c r="N99" s="160">
        <f t="shared" si="13"/>
        <v>0</v>
      </c>
      <c r="O99" s="160">
        <f t="shared" si="14"/>
        <v>0</v>
      </c>
    </row>
    <row r="100" spans="1:16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G100+'6º Medição'!H100</f>
        <v>0</v>
      </c>
      <c r="I100" s="94">
        <v>412.39</v>
      </c>
      <c r="J100" s="94">
        <f t="shared" si="15"/>
        <v>536.11</v>
      </c>
      <c r="K100" s="94">
        <f t="shared" si="10"/>
        <v>0</v>
      </c>
      <c r="L100" s="94">
        <f t="shared" si="11"/>
        <v>0</v>
      </c>
      <c r="M100" s="150">
        <f t="shared" si="12"/>
        <v>41.2</v>
      </c>
      <c r="N100" s="160">
        <f t="shared" si="13"/>
        <v>536.11</v>
      </c>
      <c r="O100" s="160">
        <f t="shared" si="14"/>
        <v>22087.732000000004</v>
      </c>
    </row>
    <row r="101" spans="1:16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G101+'6º Medição'!H101</f>
        <v>0</v>
      </c>
      <c r="I101" s="94">
        <v>392.79</v>
      </c>
      <c r="J101" s="94">
        <f t="shared" si="15"/>
        <v>510.63</v>
      </c>
      <c r="K101" s="94">
        <f t="shared" si="10"/>
        <v>0</v>
      </c>
      <c r="L101" s="94">
        <f t="shared" si="11"/>
        <v>0</v>
      </c>
      <c r="M101" s="150">
        <f t="shared" si="12"/>
        <v>0.8</v>
      </c>
      <c r="N101" s="160">
        <f t="shared" si="13"/>
        <v>510.63</v>
      </c>
      <c r="O101" s="160">
        <f t="shared" si="14"/>
        <v>408.50400000000002</v>
      </c>
    </row>
    <row r="102" spans="1:16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G102+'6º Medição'!H102</f>
        <v>0</v>
      </c>
      <c r="I102" s="94">
        <v>412.39</v>
      </c>
      <c r="J102" s="94">
        <f t="shared" si="15"/>
        <v>536.11</v>
      </c>
      <c r="K102" s="94">
        <f t="shared" si="10"/>
        <v>0</v>
      </c>
      <c r="L102" s="94">
        <f t="shared" si="11"/>
        <v>0</v>
      </c>
      <c r="M102" s="150">
        <f t="shared" si="12"/>
        <v>15.57</v>
      </c>
      <c r="N102" s="160">
        <f t="shared" si="13"/>
        <v>536.11</v>
      </c>
      <c r="O102" s="160">
        <f t="shared" si="14"/>
        <v>8347.2327000000005</v>
      </c>
    </row>
    <row r="103" spans="1:16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G103+'6º Medição'!H103</f>
        <v>0</v>
      </c>
      <c r="I103" s="94"/>
      <c r="J103" s="94"/>
      <c r="K103" s="94"/>
      <c r="L103" s="94">
        <f t="shared" si="11"/>
        <v>0</v>
      </c>
      <c r="M103" s="150">
        <f t="shared" si="12"/>
        <v>0</v>
      </c>
      <c r="N103" s="160">
        <f t="shared" si="13"/>
        <v>0</v>
      </c>
      <c r="O103" s="160">
        <f t="shared" si="14"/>
        <v>0</v>
      </c>
    </row>
    <row r="104" spans="1:16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G104+'6º Medição'!H104</f>
        <v>0</v>
      </c>
      <c r="I104" s="94">
        <v>216.39</v>
      </c>
      <c r="J104" s="94">
        <f t="shared" si="15"/>
        <v>281.31</v>
      </c>
      <c r="K104" s="94">
        <f t="shared" si="10"/>
        <v>0</v>
      </c>
      <c r="L104" s="94">
        <f t="shared" si="11"/>
        <v>0</v>
      </c>
      <c r="M104" s="150">
        <f t="shared" si="12"/>
        <v>17.43</v>
      </c>
      <c r="N104" s="160">
        <f t="shared" si="13"/>
        <v>281.31</v>
      </c>
      <c r="O104" s="160">
        <f t="shared" si="14"/>
        <v>4903.2332999999999</v>
      </c>
    </row>
    <row r="105" spans="1:16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G105+'6º Medição'!H105</f>
        <v>0</v>
      </c>
      <c r="I105" s="94">
        <v>39.4</v>
      </c>
      <c r="J105" s="94">
        <f t="shared" si="15"/>
        <v>51.22</v>
      </c>
      <c r="K105" s="94">
        <f t="shared" si="10"/>
        <v>0</v>
      </c>
      <c r="L105" s="94">
        <f t="shared" si="11"/>
        <v>0</v>
      </c>
      <c r="M105" s="150">
        <f t="shared" si="12"/>
        <v>41.2</v>
      </c>
      <c r="N105" s="160">
        <f t="shared" si="13"/>
        <v>51.22</v>
      </c>
      <c r="O105" s="160">
        <f t="shared" si="14"/>
        <v>2110.2640000000001</v>
      </c>
    </row>
    <row r="106" spans="1:16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G106+'6º Medição'!H106</f>
        <v>0</v>
      </c>
      <c r="I106" s="94">
        <v>122.7</v>
      </c>
      <c r="J106" s="94">
        <f t="shared" si="15"/>
        <v>159.51</v>
      </c>
      <c r="K106" s="94">
        <f t="shared" si="10"/>
        <v>0</v>
      </c>
      <c r="L106" s="94">
        <f t="shared" si="11"/>
        <v>0</v>
      </c>
      <c r="M106" s="150">
        <f t="shared" si="12"/>
        <v>3.64</v>
      </c>
      <c r="N106" s="160">
        <f t="shared" si="13"/>
        <v>159.51</v>
      </c>
      <c r="O106" s="160">
        <f t="shared" si="14"/>
        <v>580.6164</v>
      </c>
    </row>
    <row r="107" spans="1:16" s="8" customFormat="1">
      <c r="A107" s="85"/>
      <c r="B107" s="85"/>
      <c r="C107" s="85"/>
      <c r="D107" s="92"/>
      <c r="E107" s="85"/>
      <c r="F107" s="85"/>
      <c r="G107" s="93"/>
      <c r="H107" s="93">
        <f>G107+'6º Medição'!H107</f>
        <v>0</v>
      </c>
      <c r="I107" s="94"/>
      <c r="J107" s="94"/>
      <c r="K107" s="94"/>
      <c r="L107" s="94"/>
      <c r="M107" s="150">
        <f t="shared" si="12"/>
        <v>0</v>
      </c>
      <c r="N107" s="160">
        <f t="shared" si="13"/>
        <v>0</v>
      </c>
      <c r="O107" s="160">
        <f t="shared" si="14"/>
        <v>0</v>
      </c>
    </row>
    <row r="108" spans="1:16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G108+'6º Medição'!H108</f>
        <v>0</v>
      </c>
      <c r="I108" s="98"/>
      <c r="J108" s="94"/>
      <c r="K108" s="94"/>
      <c r="L108" s="94"/>
      <c r="M108" s="150">
        <f t="shared" si="12"/>
        <v>0</v>
      </c>
      <c r="N108" s="160">
        <f t="shared" si="13"/>
        <v>0</v>
      </c>
      <c r="O108" s="160">
        <f t="shared" si="14"/>
        <v>0</v>
      </c>
      <c r="P108" s="191">
        <f>SUM(O109:O157)</f>
        <v>47494.180000000008</v>
      </c>
    </row>
    <row r="109" spans="1:16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G109+'6º Medição'!H109</f>
        <v>0</v>
      </c>
      <c r="I109" s="94"/>
      <c r="J109" s="94"/>
      <c r="K109" s="94"/>
      <c r="L109" s="94"/>
      <c r="M109" s="150">
        <f t="shared" si="12"/>
        <v>0</v>
      </c>
      <c r="N109" s="160">
        <f t="shared" si="13"/>
        <v>0</v>
      </c>
      <c r="O109" s="160">
        <f t="shared" si="14"/>
        <v>0</v>
      </c>
    </row>
    <row r="110" spans="1:16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G110+'6º Medição'!H110</f>
        <v>0</v>
      </c>
      <c r="I110" s="112">
        <v>2430.33</v>
      </c>
      <c r="J110" s="94">
        <f t="shared" si="15"/>
        <v>3159.43</v>
      </c>
      <c r="K110" s="94">
        <f t="shared" si="10"/>
        <v>0</v>
      </c>
      <c r="L110" s="94">
        <f t="shared" si="11"/>
        <v>0</v>
      </c>
      <c r="M110" s="150">
        <f t="shared" si="12"/>
        <v>1</v>
      </c>
      <c r="N110" s="160">
        <f t="shared" si="13"/>
        <v>3159.43</v>
      </c>
      <c r="O110" s="160">
        <f t="shared" si="14"/>
        <v>3159.43</v>
      </c>
    </row>
    <row r="111" spans="1:16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G111+'6º Medição'!H111</f>
        <v>0</v>
      </c>
      <c r="I111" s="94"/>
      <c r="J111" s="94"/>
      <c r="K111" s="94"/>
      <c r="L111" s="94">
        <f t="shared" si="11"/>
        <v>0</v>
      </c>
      <c r="M111" s="150">
        <f t="shared" si="12"/>
        <v>0</v>
      </c>
      <c r="N111" s="160">
        <f t="shared" si="13"/>
        <v>0</v>
      </c>
      <c r="O111" s="160">
        <f t="shared" si="14"/>
        <v>0</v>
      </c>
    </row>
    <row r="112" spans="1:16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G112+'6º Medição'!H112</f>
        <v>0</v>
      </c>
      <c r="I112" s="94">
        <v>125.56</v>
      </c>
      <c r="J112" s="94">
        <v>163.22999999999999</v>
      </c>
      <c r="K112" s="94">
        <f t="shared" si="10"/>
        <v>0</v>
      </c>
      <c r="L112" s="94">
        <f t="shared" si="11"/>
        <v>0</v>
      </c>
      <c r="M112" s="150">
        <f t="shared" si="12"/>
        <v>48</v>
      </c>
      <c r="N112" s="160">
        <f t="shared" si="13"/>
        <v>163.22999999999999</v>
      </c>
      <c r="O112" s="160">
        <f t="shared" si="14"/>
        <v>7835.0399999999991</v>
      </c>
    </row>
    <row r="113" spans="1:15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G113+'6º Medição'!H113</f>
        <v>0</v>
      </c>
      <c r="I113" s="94">
        <v>105.96</v>
      </c>
      <c r="J113" s="94">
        <v>137.75</v>
      </c>
      <c r="K113" s="94">
        <f t="shared" si="10"/>
        <v>0</v>
      </c>
      <c r="L113" s="94">
        <f t="shared" si="11"/>
        <v>0</v>
      </c>
      <c r="M113" s="150">
        <f t="shared" si="12"/>
        <v>11</v>
      </c>
      <c r="N113" s="160">
        <f t="shared" si="13"/>
        <v>137.75</v>
      </c>
      <c r="O113" s="160">
        <f t="shared" si="14"/>
        <v>1515.25</v>
      </c>
    </row>
    <row r="114" spans="1:15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G114+'6º Medição'!H114</f>
        <v>0</v>
      </c>
      <c r="I114" s="94">
        <v>53.78</v>
      </c>
      <c r="J114" s="94">
        <f>ROUND(I114*1.3,2)</f>
        <v>69.91</v>
      </c>
      <c r="K114" s="94">
        <f t="shared" si="10"/>
        <v>0</v>
      </c>
      <c r="L114" s="94">
        <f t="shared" si="11"/>
        <v>0</v>
      </c>
      <c r="M114" s="150">
        <f t="shared" si="12"/>
        <v>23</v>
      </c>
      <c r="N114" s="160">
        <f t="shared" si="13"/>
        <v>69.91</v>
      </c>
      <c r="O114" s="160">
        <f t="shared" si="14"/>
        <v>1607.9299999999998</v>
      </c>
    </row>
    <row r="115" spans="1:15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G115+'6º Medição'!H115</f>
        <v>0</v>
      </c>
      <c r="I115" s="94">
        <v>62.89</v>
      </c>
      <c r="J115" s="94">
        <v>81.75</v>
      </c>
      <c r="K115" s="94">
        <f t="shared" si="10"/>
        <v>0</v>
      </c>
      <c r="L115" s="94">
        <f t="shared" si="11"/>
        <v>0</v>
      </c>
      <c r="M115" s="150">
        <f t="shared" si="12"/>
        <v>3</v>
      </c>
      <c r="N115" s="160">
        <f t="shared" si="13"/>
        <v>81.75</v>
      </c>
      <c r="O115" s="160">
        <f t="shared" si="14"/>
        <v>245.25</v>
      </c>
    </row>
    <row r="116" spans="1:15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G116+'6º Medição'!H116</f>
        <v>0</v>
      </c>
      <c r="I116" s="94">
        <v>313.10000000000002</v>
      </c>
      <c r="J116" s="94">
        <v>407.03</v>
      </c>
      <c r="K116" s="94">
        <f t="shared" si="10"/>
        <v>0</v>
      </c>
      <c r="L116" s="94">
        <f t="shared" si="11"/>
        <v>0</v>
      </c>
      <c r="M116" s="150">
        <f t="shared" si="12"/>
        <v>2</v>
      </c>
      <c r="N116" s="160">
        <f t="shared" si="13"/>
        <v>407.03</v>
      </c>
      <c r="O116" s="160">
        <f t="shared" si="14"/>
        <v>814.06</v>
      </c>
    </row>
    <row r="117" spans="1:15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G117+'6º Medição'!H117</f>
        <v>0</v>
      </c>
      <c r="I117" s="94">
        <v>42.38</v>
      </c>
      <c r="J117" s="94">
        <v>55.1</v>
      </c>
      <c r="K117" s="94">
        <f t="shared" si="10"/>
        <v>0</v>
      </c>
      <c r="L117" s="94">
        <f t="shared" si="11"/>
        <v>0</v>
      </c>
      <c r="M117" s="150">
        <f t="shared" si="12"/>
        <v>2</v>
      </c>
      <c r="N117" s="160">
        <f t="shared" si="13"/>
        <v>55.1</v>
      </c>
      <c r="O117" s="160">
        <f t="shared" si="14"/>
        <v>110.2</v>
      </c>
    </row>
    <row r="118" spans="1:15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G118+'6º Medição'!H118</f>
        <v>0</v>
      </c>
      <c r="I118" s="94">
        <v>54.57</v>
      </c>
      <c r="J118" s="94">
        <v>70.94</v>
      </c>
      <c r="K118" s="94">
        <f t="shared" si="10"/>
        <v>0</v>
      </c>
      <c r="L118" s="94">
        <f t="shared" si="11"/>
        <v>0</v>
      </c>
      <c r="M118" s="150">
        <f t="shared" si="12"/>
        <v>87</v>
      </c>
      <c r="N118" s="160">
        <f t="shared" si="13"/>
        <v>70.94</v>
      </c>
      <c r="O118" s="160">
        <f t="shared" si="14"/>
        <v>6171.78</v>
      </c>
    </row>
    <row r="119" spans="1:15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G119+'6º Medição'!H119</f>
        <v>0</v>
      </c>
      <c r="I119" s="94">
        <v>7.37</v>
      </c>
      <c r="J119" s="94">
        <f>ROUND(I119*1.3,2)</f>
        <v>9.58</v>
      </c>
      <c r="K119" s="94">
        <f t="shared" si="10"/>
        <v>0</v>
      </c>
      <c r="L119" s="94">
        <f t="shared" si="11"/>
        <v>0</v>
      </c>
      <c r="M119" s="150">
        <f t="shared" si="12"/>
        <v>3</v>
      </c>
      <c r="N119" s="160">
        <f t="shared" si="13"/>
        <v>9.58</v>
      </c>
      <c r="O119" s="160">
        <f t="shared" si="14"/>
        <v>28.740000000000002</v>
      </c>
    </row>
    <row r="120" spans="1:15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G120+'6º Medição'!H120</f>
        <v>0</v>
      </c>
      <c r="I120" s="94">
        <v>17.329999999999998</v>
      </c>
      <c r="J120" s="94">
        <f t="shared" ref="J120:J122" si="16">ROUND(I120*1.3,2)</f>
        <v>22.53</v>
      </c>
      <c r="K120" s="94">
        <f t="shared" si="10"/>
        <v>0</v>
      </c>
      <c r="L120" s="94">
        <f t="shared" si="11"/>
        <v>0</v>
      </c>
      <c r="M120" s="150">
        <f t="shared" si="12"/>
        <v>64</v>
      </c>
      <c r="N120" s="160">
        <f t="shared" si="13"/>
        <v>22.53</v>
      </c>
      <c r="O120" s="160">
        <f t="shared" si="14"/>
        <v>1441.92</v>
      </c>
    </row>
    <row r="121" spans="1:15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G121+'6º Medição'!H121</f>
        <v>0</v>
      </c>
      <c r="I121" s="94">
        <v>23.21</v>
      </c>
      <c r="J121" s="94">
        <f t="shared" si="16"/>
        <v>30.17</v>
      </c>
      <c r="K121" s="94">
        <f t="shared" si="10"/>
        <v>0</v>
      </c>
      <c r="L121" s="94">
        <f t="shared" si="11"/>
        <v>0</v>
      </c>
      <c r="M121" s="150">
        <f t="shared" si="12"/>
        <v>4</v>
      </c>
      <c r="N121" s="160">
        <f t="shared" si="13"/>
        <v>30.17</v>
      </c>
      <c r="O121" s="160">
        <f t="shared" si="14"/>
        <v>120.68</v>
      </c>
    </row>
    <row r="122" spans="1:15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G122+'6º Medição'!H122</f>
        <v>0</v>
      </c>
      <c r="I122" s="94">
        <v>0</v>
      </c>
      <c r="J122" s="94">
        <f t="shared" si="16"/>
        <v>0</v>
      </c>
      <c r="K122" s="94">
        <f t="shared" si="10"/>
        <v>0</v>
      </c>
      <c r="L122" s="94">
        <f t="shared" si="11"/>
        <v>0</v>
      </c>
      <c r="M122" s="150">
        <f t="shared" si="12"/>
        <v>11</v>
      </c>
      <c r="N122" s="160">
        <f t="shared" si="13"/>
        <v>0</v>
      </c>
      <c r="O122" s="160">
        <f t="shared" si="14"/>
        <v>0</v>
      </c>
    </row>
    <row r="123" spans="1:15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G123+'6º Medição'!H123</f>
        <v>0</v>
      </c>
      <c r="I123" s="94">
        <v>64.37</v>
      </c>
      <c r="J123" s="94">
        <f>ROUND(I123*1.3,2)</f>
        <v>83.68</v>
      </c>
      <c r="K123" s="94">
        <f t="shared" si="10"/>
        <v>0</v>
      </c>
      <c r="L123" s="94">
        <f t="shared" si="11"/>
        <v>0</v>
      </c>
      <c r="M123" s="150">
        <f t="shared" si="12"/>
        <v>82</v>
      </c>
      <c r="N123" s="160">
        <f t="shared" si="13"/>
        <v>83.68</v>
      </c>
      <c r="O123" s="160">
        <f t="shared" si="14"/>
        <v>6861.76</v>
      </c>
    </row>
    <row r="124" spans="1:15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G124+'6º Medição'!H124</f>
        <v>0</v>
      </c>
      <c r="I124" s="94">
        <v>17.329999999999998</v>
      </c>
      <c r="J124" s="94">
        <f>ROUND(I124*1.3,2)</f>
        <v>22.53</v>
      </c>
      <c r="K124" s="94">
        <f t="shared" si="10"/>
        <v>0</v>
      </c>
      <c r="L124" s="94">
        <f t="shared" si="11"/>
        <v>0</v>
      </c>
      <c r="M124" s="150">
        <f t="shared" si="12"/>
        <v>19</v>
      </c>
      <c r="N124" s="160">
        <f t="shared" si="13"/>
        <v>22.53</v>
      </c>
      <c r="O124" s="160">
        <f t="shared" si="14"/>
        <v>428.07000000000005</v>
      </c>
    </row>
    <row r="125" spans="1:15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G125+'6º Medição'!H125</f>
        <v>0</v>
      </c>
      <c r="I125" s="94">
        <v>19.29</v>
      </c>
      <c r="J125" s="94">
        <f>ROUND(I125*1.3,2)</f>
        <v>25.08</v>
      </c>
      <c r="K125" s="94">
        <f t="shared" si="10"/>
        <v>0</v>
      </c>
      <c r="L125" s="94">
        <f t="shared" si="11"/>
        <v>0</v>
      </c>
      <c r="M125" s="150">
        <f t="shared" si="12"/>
        <v>11</v>
      </c>
      <c r="N125" s="160">
        <f t="shared" si="13"/>
        <v>25.08</v>
      </c>
      <c r="O125" s="160">
        <f t="shared" si="14"/>
        <v>275.88</v>
      </c>
    </row>
    <row r="126" spans="1:15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G126+'6º Medição'!H126</f>
        <v>0</v>
      </c>
      <c r="I126" s="94">
        <v>21.25</v>
      </c>
      <c r="J126" s="94">
        <v>27.63</v>
      </c>
      <c r="K126" s="94">
        <f t="shared" si="10"/>
        <v>0</v>
      </c>
      <c r="L126" s="94">
        <f t="shared" si="11"/>
        <v>0</v>
      </c>
      <c r="M126" s="150">
        <f t="shared" si="12"/>
        <v>4</v>
      </c>
      <c r="N126" s="160">
        <f t="shared" si="13"/>
        <v>27.63</v>
      </c>
      <c r="O126" s="160">
        <f t="shared" si="14"/>
        <v>110.52</v>
      </c>
    </row>
    <row r="127" spans="1:15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G127+'6º Medição'!H127</f>
        <v>0</v>
      </c>
      <c r="I127" s="94">
        <v>25.17</v>
      </c>
      <c r="J127" s="94">
        <f>ROUND(I127*1.3,2)</f>
        <v>32.72</v>
      </c>
      <c r="K127" s="94">
        <f t="shared" si="10"/>
        <v>0</v>
      </c>
      <c r="L127" s="94">
        <f t="shared" si="11"/>
        <v>0</v>
      </c>
      <c r="M127" s="150">
        <f t="shared" si="12"/>
        <v>1</v>
      </c>
      <c r="N127" s="160">
        <f t="shared" si="13"/>
        <v>32.72</v>
      </c>
      <c r="O127" s="160">
        <f t="shared" si="14"/>
        <v>32.72</v>
      </c>
    </row>
    <row r="128" spans="1:15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G128+'6º Medição'!H128</f>
        <v>0</v>
      </c>
      <c r="I128" s="94">
        <v>19.29</v>
      </c>
      <c r="J128" s="94">
        <v>25.08</v>
      </c>
      <c r="K128" s="94">
        <f t="shared" si="10"/>
        <v>0</v>
      </c>
      <c r="L128" s="94">
        <f t="shared" si="11"/>
        <v>0</v>
      </c>
      <c r="M128" s="150">
        <f t="shared" si="12"/>
        <v>2</v>
      </c>
      <c r="N128" s="160">
        <f t="shared" si="13"/>
        <v>25.08</v>
      </c>
      <c r="O128" s="160">
        <f t="shared" si="14"/>
        <v>50.16</v>
      </c>
    </row>
    <row r="129" spans="1:15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G129+'6º Medição'!H129</f>
        <v>0</v>
      </c>
      <c r="I129" s="94">
        <v>106.46</v>
      </c>
      <c r="J129" s="94">
        <v>138.4</v>
      </c>
      <c r="K129" s="94">
        <f t="shared" si="10"/>
        <v>0</v>
      </c>
      <c r="L129" s="94">
        <f t="shared" si="11"/>
        <v>0</v>
      </c>
      <c r="M129" s="150">
        <f t="shared" si="12"/>
        <v>37</v>
      </c>
      <c r="N129" s="160">
        <f t="shared" si="13"/>
        <v>138.4</v>
      </c>
      <c r="O129" s="160">
        <f t="shared" si="14"/>
        <v>5120.8</v>
      </c>
    </row>
    <row r="130" spans="1:15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G130+'6º Medição'!H130</f>
        <v>0</v>
      </c>
      <c r="I130" s="94"/>
      <c r="J130" s="94"/>
      <c r="K130" s="94"/>
      <c r="L130" s="94">
        <f t="shared" si="11"/>
        <v>0</v>
      </c>
      <c r="M130" s="150">
        <f t="shared" si="12"/>
        <v>0</v>
      </c>
      <c r="N130" s="160">
        <f t="shared" si="13"/>
        <v>0</v>
      </c>
      <c r="O130" s="160">
        <f t="shared" si="14"/>
        <v>0</v>
      </c>
    </row>
    <row r="131" spans="1:15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G131+'6º Medição'!H131</f>
        <v>0</v>
      </c>
      <c r="I131" s="94"/>
      <c r="J131" s="94"/>
      <c r="K131" s="94"/>
      <c r="L131" s="94">
        <f t="shared" si="11"/>
        <v>0</v>
      </c>
      <c r="M131" s="150">
        <f t="shared" si="12"/>
        <v>0</v>
      </c>
      <c r="N131" s="160">
        <f t="shared" si="13"/>
        <v>0</v>
      </c>
      <c r="O131" s="160">
        <f t="shared" si="14"/>
        <v>0</v>
      </c>
    </row>
    <row r="132" spans="1:15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G132+'6º Medição'!H132</f>
        <v>0</v>
      </c>
      <c r="I132" s="94">
        <v>184.36</v>
      </c>
      <c r="J132" s="94">
        <v>239.67</v>
      </c>
      <c r="K132" s="94">
        <f t="shared" si="10"/>
        <v>0</v>
      </c>
      <c r="L132" s="94">
        <f t="shared" si="11"/>
        <v>0</v>
      </c>
      <c r="M132" s="150">
        <f t="shared" si="12"/>
        <v>1</v>
      </c>
      <c r="N132" s="160">
        <f t="shared" si="13"/>
        <v>239.67</v>
      </c>
      <c r="O132" s="160">
        <f t="shared" si="14"/>
        <v>239.67</v>
      </c>
    </row>
    <row r="133" spans="1:15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G133+'6º Medição'!H133</f>
        <v>0</v>
      </c>
      <c r="I133" s="94">
        <v>112.58</v>
      </c>
      <c r="J133" s="94">
        <v>146.35</v>
      </c>
      <c r="K133" s="94">
        <f t="shared" si="10"/>
        <v>0</v>
      </c>
      <c r="L133" s="94">
        <f t="shared" si="11"/>
        <v>0</v>
      </c>
      <c r="M133" s="150">
        <f t="shared" si="12"/>
        <v>1</v>
      </c>
      <c r="N133" s="160">
        <f t="shared" si="13"/>
        <v>146.35</v>
      </c>
      <c r="O133" s="160">
        <f t="shared" si="14"/>
        <v>146.35</v>
      </c>
    </row>
    <row r="134" spans="1:15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G134+'6º Medição'!H134</f>
        <v>0</v>
      </c>
      <c r="I134" s="94">
        <v>102.78</v>
      </c>
      <c r="J134" s="94">
        <v>133.61000000000001</v>
      </c>
      <c r="K134" s="94">
        <f t="shared" si="10"/>
        <v>0</v>
      </c>
      <c r="L134" s="94">
        <f t="shared" si="11"/>
        <v>0</v>
      </c>
      <c r="M134" s="150">
        <f t="shared" si="12"/>
        <v>1</v>
      </c>
      <c r="N134" s="160">
        <f t="shared" si="13"/>
        <v>133.61000000000001</v>
      </c>
      <c r="O134" s="160">
        <f t="shared" si="14"/>
        <v>133.61000000000001</v>
      </c>
    </row>
    <row r="135" spans="1:15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G135+'6º Medição'!H135</f>
        <v>0</v>
      </c>
      <c r="I135" s="94">
        <v>104.12</v>
      </c>
      <c r="J135" s="94">
        <v>135.35</v>
      </c>
      <c r="K135" s="94">
        <f t="shared" si="10"/>
        <v>0</v>
      </c>
      <c r="L135" s="94">
        <f t="shared" si="11"/>
        <v>0</v>
      </c>
      <c r="M135" s="150">
        <f t="shared" si="12"/>
        <v>1</v>
      </c>
      <c r="N135" s="160">
        <f t="shared" si="13"/>
        <v>135.35</v>
      </c>
      <c r="O135" s="160">
        <f t="shared" si="14"/>
        <v>135.35</v>
      </c>
    </row>
    <row r="136" spans="1:15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G136+'6º Medição'!H136</f>
        <v>0</v>
      </c>
      <c r="I136" s="94"/>
      <c r="J136" s="94"/>
      <c r="K136" s="94"/>
      <c r="L136" s="94">
        <f t="shared" si="11"/>
        <v>0</v>
      </c>
      <c r="M136" s="150">
        <f t="shared" si="12"/>
        <v>0</v>
      </c>
      <c r="N136" s="160">
        <f t="shared" si="13"/>
        <v>0</v>
      </c>
      <c r="O136" s="160">
        <f t="shared" si="14"/>
        <v>0</v>
      </c>
    </row>
    <row r="137" spans="1:15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G137+'6º Medição'!H137</f>
        <v>0</v>
      </c>
      <c r="I137" s="94"/>
      <c r="J137" s="94"/>
      <c r="K137" s="94"/>
      <c r="L137" s="94">
        <f t="shared" si="11"/>
        <v>0</v>
      </c>
      <c r="M137" s="150">
        <f t="shared" si="12"/>
        <v>0</v>
      </c>
      <c r="N137" s="160">
        <f t="shared" si="13"/>
        <v>0</v>
      </c>
      <c r="O137" s="160">
        <f t="shared" si="14"/>
        <v>0</v>
      </c>
    </row>
    <row r="138" spans="1:15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G138+'6º Medição'!H138</f>
        <v>0</v>
      </c>
      <c r="I138" s="94">
        <v>184.36</v>
      </c>
      <c r="J138" s="94">
        <v>239.67</v>
      </c>
      <c r="K138" s="94">
        <f t="shared" si="10"/>
        <v>0</v>
      </c>
      <c r="L138" s="94">
        <f t="shared" si="11"/>
        <v>0</v>
      </c>
      <c r="M138" s="150">
        <f t="shared" si="12"/>
        <v>2</v>
      </c>
      <c r="N138" s="160">
        <f t="shared" si="13"/>
        <v>239.67</v>
      </c>
      <c r="O138" s="160">
        <f t="shared" si="14"/>
        <v>479.34</v>
      </c>
    </row>
    <row r="139" spans="1:15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G139+'6º Medição'!H139</f>
        <v>0</v>
      </c>
      <c r="I139" s="94">
        <v>29.09</v>
      </c>
      <c r="J139" s="94">
        <v>37.82</v>
      </c>
      <c r="K139" s="94">
        <f t="shared" si="10"/>
        <v>0</v>
      </c>
      <c r="L139" s="94">
        <f t="shared" si="11"/>
        <v>0</v>
      </c>
      <c r="M139" s="150">
        <f t="shared" si="12"/>
        <v>2</v>
      </c>
      <c r="N139" s="160">
        <f t="shared" si="13"/>
        <v>37.82</v>
      </c>
      <c r="O139" s="160">
        <f t="shared" si="14"/>
        <v>75.64</v>
      </c>
    </row>
    <row r="140" spans="1:15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G140+'6º Medição'!H140</f>
        <v>0</v>
      </c>
      <c r="I140" s="94">
        <v>104.12</v>
      </c>
      <c r="J140" s="94">
        <v>135.35</v>
      </c>
      <c r="K140" s="94">
        <f t="shared" si="10"/>
        <v>0</v>
      </c>
      <c r="L140" s="94">
        <f t="shared" si="11"/>
        <v>0</v>
      </c>
      <c r="M140" s="150">
        <f t="shared" si="12"/>
        <v>3</v>
      </c>
      <c r="N140" s="160">
        <f t="shared" si="13"/>
        <v>135.35</v>
      </c>
      <c r="O140" s="160">
        <f t="shared" si="14"/>
        <v>406.04999999999995</v>
      </c>
    </row>
    <row r="141" spans="1:15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G141+'6º Medição'!H141</f>
        <v>0</v>
      </c>
      <c r="I141" s="94">
        <v>63.58</v>
      </c>
      <c r="J141" s="94">
        <v>82.65</v>
      </c>
      <c r="K141" s="94">
        <f t="shared" si="10"/>
        <v>0</v>
      </c>
      <c r="L141" s="94">
        <f t="shared" si="11"/>
        <v>0</v>
      </c>
      <c r="M141" s="150">
        <f t="shared" si="12"/>
        <v>2</v>
      </c>
      <c r="N141" s="160">
        <f t="shared" si="13"/>
        <v>82.65</v>
      </c>
      <c r="O141" s="160">
        <f t="shared" si="14"/>
        <v>165.3</v>
      </c>
    </row>
    <row r="142" spans="1:15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G142+'6º Medição'!H142</f>
        <v>0</v>
      </c>
      <c r="I142" s="94">
        <v>19.48</v>
      </c>
      <c r="J142" s="94">
        <v>25.32</v>
      </c>
      <c r="K142" s="94">
        <f t="shared" si="10"/>
        <v>0</v>
      </c>
      <c r="L142" s="94">
        <f t="shared" si="11"/>
        <v>0</v>
      </c>
      <c r="M142" s="150">
        <f t="shared" si="12"/>
        <v>10</v>
      </c>
      <c r="N142" s="160">
        <f t="shared" si="13"/>
        <v>25.32</v>
      </c>
      <c r="O142" s="160">
        <f t="shared" si="14"/>
        <v>253.2</v>
      </c>
    </row>
    <row r="143" spans="1:15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G143+'6º Medição'!H143</f>
        <v>0</v>
      </c>
      <c r="I143" s="94">
        <v>22.42</v>
      </c>
      <c r="J143" s="94">
        <v>29.14</v>
      </c>
      <c r="K143" s="94">
        <f t="shared" si="10"/>
        <v>0</v>
      </c>
      <c r="L143" s="94">
        <f t="shared" si="11"/>
        <v>0</v>
      </c>
      <c r="M143" s="150">
        <f t="shared" si="12"/>
        <v>10</v>
      </c>
      <c r="N143" s="160">
        <f t="shared" si="13"/>
        <v>29.14</v>
      </c>
      <c r="O143" s="160">
        <f t="shared" si="14"/>
        <v>291.39999999999998</v>
      </c>
    </row>
    <row r="144" spans="1:15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G144+'6º Medição'!H144</f>
        <v>0</v>
      </c>
      <c r="I144" s="94">
        <v>39.93</v>
      </c>
      <c r="J144" s="94">
        <v>46.98</v>
      </c>
      <c r="K144" s="94">
        <f t="shared" ref="K144:K207" si="17">J144*G144</f>
        <v>0</v>
      </c>
      <c r="L144" s="94">
        <f t="shared" ref="L144:L207" si="18">H144*J144</f>
        <v>0</v>
      </c>
      <c r="M144" s="150">
        <f t="shared" ref="M144:M207" si="19">F144-H144</f>
        <v>5</v>
      </c>
      <c r="N144" s="160">
        <f t="shared" ref="N144:N207" si="20">J144</f>
        <v>46.98</v>
      </c>
      <c r="O144" s="160">
        <f t="shared" ref="O144:O207" si="21">M144*N144</f>
        <v>234.89999999999998</v>
      </c>
    </row>
    <row r="145" spans="1:16" s="3" customFormat="1">
      <c r="A145" s="85"/>
      <c r="B145" s="85"/>
      <c r="C145" s="85"/>
      <c r="D145" s="92"/>
      <c r="E145" s="85"/>
      <c r="F145" s="85"/>
      <c r="G145" s="93"/>
      <c r="H145" s="93">
        <f>G145+'6º Medição'!H145</f>
        <v>0</v>
      </c>
      <c r="I145" s="94"/>
      <c r="J145" s="94"/>
      <c r="K145" s="94"/>
      <c r="L145" s="94">
        <f t="shared" si="18"/>
        <v>0</v>
      </c>
      <c r="M145" s="150">
        <f t="shared" si="19"/>
        <v>0</v>
      </c>
      <c r="N145" s="160">
        <f t="shared" si="20"/>
        <v>0</v>
      </c>
      <c r="O145" s="160">
        <f t="shared" si="21"/>
        <v>0</v>
      </c>
    </row>
    <row r="146" spans="1:16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G146+'6º Medição'!H146</f>
        <v>0</v>
      </c>
      <c r="I146" s="94"/>
      <c r="J146" s="94"/>
      <c r="K146" s="94"/>
      <c r="L146" s="94">
        <f t="shared" si="18"/>
        <v>0</v>
      </c>
      <c r="M146" s="150">
        <f t="shared" si="19"/>
        <v>0</v>
      </c>
      <c r="N146" s="160">
        <f t="shared" si="20"/>
        <v>0</v>
      </c>
      <c r="O146" s="160">
        <f t="shared" si="21"/>
        <v>0</v>
      </c>
    </row>
    <row r="147" spans="1:16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G147+'6º Medição'!H147</f>
        <v>0</v>
      </c>
      <c r="I147" s="94">
        <v>59.31</v>
      </c>
      <c r="J147" s="94">
        <v>77.099999999999994</v>
      </c>
      <c r="K147" s="94">
        <f t="shared" si="17"/>
        <v>0</v>
      </c>
      <c r="L147" s="94">
        <f t="shared" si="18"/>
        <v>0</v>
      </c>
      <c r="M147" s="150">
        <f t="shared" si="19"/>
        <v>12</v>
      </c>
      <c r="N147" s="160">
        <f t="shared" si="20"/>
        <v>77.099999999999994</v>
      </c>
      <c r="O147" s="160">
        <f t="shared" si="21"/>
        <v>925.19999999999993</v>
      </c>
    </row>
    <row r="148" spans="1:16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G148+'6º Medição'!H148</f>
        <v>0</v>
      </c>
      <c r="I148" s="94">
        <v>64.37</v>
      </c>
      <c r="J148" s="94">
        <v>83.68</v>
      </c>
      <c r="K148" s="94">
        <f t="shared" si="17"/>
        <v>0</v>
      </c>
      <c r="L148" s="94">
        <f t="shared" si="18"/>
        <v>0</v>
      </c>
      <c r="M148" s="150">
        <f t="shared" si="19"/>
        <v>12</v>
      </c>
      <c r="N148" s="160">
        <f t="shared" si="20"/>
        <v>83.68</v>
      </c>
      <c r="O148" s="160">
        <f t="shared" si="21"/>
        <v>1004.1600000000001</v>
      </c>
    </row>
    <row r="149" spans="1:16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G149+'6º Medição'!H149</f>
        <v>0</v>
      </c>
      <c r="I149" s="94">
        <v>12.82</v>
      </c>
      <c r="J149" s="94">
        <v>16.66</v>
      </c>
      <c r="K149" s="94">
        <f t="shared" si="17"/>
        <v>0</v>
      </c>
      <c r="L149" s="94">
        <f t="shared" si="18"/>
        <v>0</v>
      </c>
      <c r="M149" s="150">
        <f t="shared" si="19"/>
        <v>12</v>
      </c>
      <c r="N149" s="160">
        <f t="shared" si="20"/>
        <v>16.66</v>
      </c>
      <c r="O149" s="160">
        <f t="shared" si="21"/>
        <v>199.92000000000002</v>
      </c>
    </row>
    <row r="150" spans="1:16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G150+'6º Medição'!H150</f>
        <v>0</v>
      </c>
      <c r="I150" s="94">
        <v>59.47</v>
      </c>
      <c r="J150" s="94">
        <v>77.31</v>
      </c>
      <c r="K150" s="94">
        <f t="shared" si="17"/>
        <v>0</v>
      </c>
      <c r="L150" s="94">
        <f t="shared" si="18"/>
        <v>0</v>
      </c>
      <c r="M150" s="150">
        <f t="shared" si="19"/>
        <v>9</v>
      </c>
      <c r="N150" s="160">
        <f t="shared" si="20"/>
        <v>77.31</v>
      </c>
      <c r="O150" s="160">
        <f t="shared" si="21"/>
        <v>695.79</v>
      </c>
    </row>
    <row r="151" spans="1:16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G151+'6º Medição'!H151</f>
        <v>0</v>
      </c>
      <c r="I151" s="94">
        <v>2283.33</v>
      </c>
      <c r="J151" s="94">
        <v>2968.33</v>
      </c>
      <c r="K151" s="94">
        <f t="shared" si="17"/>
        <v>0</v>
      </c>
      <c r="L151" s="94">
        <f t="shared" si="18"/>
        <v>0</v>
      </c>
      <c r="M151" s="150">
        <f t="shared" si="19"/>
        <v>1</v>
      </c>
      <c r="N151" s="160">
        <f t="shared" si="20"/>
        <v>2968.33</v>
      </c>
      <c r="O151" s="160">
        <f t="shared" si="21"/>
        <v>2968.33</v>
      </c>
    </row>
    <row r="152" spans="1:16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G152+'6º Medição'!H152</f>
        <v>0</v>
      </c>
      <c r="I152" s="94">
        <v>911.33</v>
      </c>
      <c r="J152" s="94">
        <f>ROUND(I152*1.3,2)</f>
        <v>1184.73</v>
      </c>
      <c r="K152" s="94">
        <f t="shared" si="17"/>
        <v>0</v>
      </c>
      <c r="L152" s="94">
        <f t="shared" si="18"/>
        <v>0</v>
      </c>
      <c r="M152" s="150">
        <f t="shared" si="19"/>
        <v>1</v>
      </c>
      <c r="N152" s="160">
        <f t="shared" si="20"/>
        <v>1184.73</v>
      </c>
      <c r="O152" s="160">
        <f t="shared" si="21"/>
        <v>1184.73</v>
      </c>
    </row>
    <row r="153" spans="1:16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G153+'6º Medição'!H153</f>
        <v>0</v>
      </c>
      <c r="I153" s="94">
        <v>911.33</v>
      </c>
      <c r="J153" s="94">
        <f>ROUND(I153*1.3,2)</f>
        <v>1184.73</v>
      </c>
      <c r="K153" s="94">
        <f t="shared" si="17"/>
        <v>0</v>
      </c>
      <c r="L153" s="94">
        <f t="shared" si="18"/>
        <v>0</v>
      </c>
      <c r="M153" s="150">
        <f t="shared" si="19"/>
        <v>1</v>
      </c>
      <c r="N153" s="160">
        <f t="shared" si="20"/>
        <v>1184.73</v>
      </c>
      <c r="O153" s="160">
        <f t="shared" si="21"/>
        <v>1184.73</v>
      </c>
    </row>
    <row r="154" spans="1:16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G154+'6º Medição'!H154</f>
        <v>0</v>
      </c>
      <c r="I154" s="94">
        <v>8.35</v>
      </c>
      <c r="J154" s="94">
        <v>10.85</v>
      </c>
      <c r="K154" s="94">
        <f t="shared" si="17"/>
        <v>0</v>
      </c>
      <c r="L154" s="94">
        <f t="shared" si="18"/>
        <v>0</v>
      </c>
      <c r="M154" s="150">
        <f t="shared" si="19"/>
        <v>2</v>
      </c>
      <c r="N154" s="160">
        <f t="shared" si="20"/>
        <v>10.85</v>
      </c>
      <c r="O154" s="160">
        <f t="shared" si="21"/>
        <v>21.7</v>
      </c>
    </row>
    <row r="155" spans="1:16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G155+'6º Medição'!H155</f>
        <v>0</v>
      </c>
      <c r="I155" s="94">
        <v>50.59</v>
      </c>
      <c r="J155" s="94">
        <v>65.77</v>
      </c>
      <c r="K155" s="94">
        <f t="shared" si="17"/>
        <v>0</v>
      </c>
      <c r="L155" s="94">
        <f t="shared" si="18"/>
        <v>0</v>
      </c>
      <c r="M155" s="150">
        <f t="shared" si="19"/>
        <v>2</v>
      </c>
      <c r="N155" s="160">
        <f t="shared" si="20"/>
        <v>65.77</v>
      </c>
      <c r="O155" s="160">
        <f t="shared" si="21"/>
        <v>131.54</v>
      </c>
    </row>
    <row r="156" spans="1:16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G156+'6º Medição'!H156</f>
        <v>0</v>
      </c>
      <c r="I156" s="94">
        <v>120.66</v>
      </c>
      <c r="J156" s="94">
        <v>156.86000000000001</v>
      </c>
      <c r="K156" s="94">
        <f t="shared" si="17"/>
        <v>0</v>
      </c>
      <c r="L156" s="94">
        <f t="shared" si="18"/>
        <v>0</v>
      </c>
      <c r="M156" s="150">
        <f t="shared" si="19"/>
        <v>1</v>
      </c>
      <c r="N156" s="160">
        <f t="shared" si="20"/>
        <v>156.86000000000001</v>
      </c>
      <c r="O156" s="160">
        <f t="shared" si="21"/>
        <v>156.86000000000001</v>
      </c>
    </row>
    <row r="157" spans="1:16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G157+'6º Medição'!H157</f>
        <v>0</v>
      </c>
      <c r="I157" s="94">
        <v>135.94999999999999</v>
      </c>
      <c r="J157" s="94">
        <v>176.74</v>
      </c>
      <c r="K157" s="94">
        <f t="shared" si="17"/>
        <v>0</v>
      </c>
      <c r="L157" s="94">
        <f t="shared" si="18"/>
        <v>0</v>
      </c>
      <c r="M157" s="150">
        <f t="shared" si="19"/>
        <v>3</v>
      </c>
      <c r="N157" s="160">
        <f t="shared" si="20"/>
        <v>176.74</v>
      </c>
      <c r="O157" s="160">
        <f t="shared" si="21"/>
        <v>530.22</v>
      </c>
    </row>
    <row r="158" spans="1:16" s="3" customFormat="1">
      <c r="A158" s="85"/>
      <c r="B158" s="85"/>
      <c r="C158" s="85"/>
      <c r="D158" s="92"/>
      <c r="E158" s="85"/>
      <c r="F158" s="85"/>
      <c r="G158" s="93"/>
      <c r="H158" s="93">
        <f>G158+'6º Medição'!H158</f>
        <v>0</v>
      </c>
      <c r="I158" s="94"/>
      <c r="J158" s="94"/>
      <c r="K158" s="94"/>
      <c r="L158" s="94">
        <f t="shared" si="18"/>
        <v>0</v>
      </c>
      <c r="M158" s="150">
        <f t="shared" si="19"/>
        <v>0</v>
      </c>
      <c r="N158" s="160">
        <f t="shared" si="20"/>
        <v>0</v>
      </c>
      <c r="O158" s="160">
        <f t="shared" si="21"/>
        <v>0</v>
      </c>
    </row>
    <row r="159" spans="1:16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G159+'6º Medição'!H159</f>
        <v>0</v>
      </c>
      <c r="I159" s="98"/>
      <c r="J159" s="98"/>
      <c r="K159" s="94"/>
      <c r="L159" s="94">
        <f t="shared" si="18"/>
        <v>0</v>
      </c>
      <c r="M159" s="150">
        <f t="shared" si="19"/>
        <v>0</v>
      </c>
      <c r="N159" s="160">
        <f t="shared" si="20"/>
        <v>0</v>
      </c>
      <c r="O159" s="160">
        <f t="shared" si="21"/>
        <v>0</v>
      </c>
      <c r="P159" s="191">
        <f>SUM(O159:O193)</f>
        <v>82108.923500000004</v>
      </c>
    </row>
    <row r="160" spans="1:16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G160+'6º Medição'!H160</f>
        <v>0</v>
      </c>
      <c r="I160" s="98"/>
      <c r="J160" s="98"/>
      <c r="K160" s="94"/>
      <c r="L160" s="94">
        <f t="shared" si="18"/>
        <v>0</v>
      </c>
      <c r="M160" s="150">
        <f t="shared" si="19"/>
        <v>0</v>
      </c>
      <c r="N160" s="160">
        <f t="shared" si="20"/>
        <v>0</v>
      </c>
      <c r="O160" s="160">
        <f t="shared" si="21"/>
        <v>0</v>
      </c>
    </row>
    <row r="161" spans="1:15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G161+'6º Medição'!H161</f>
        <v>0</v>
      </c>
      <c r="I161" s="94">
        <v>127.79</v>
      </c>
      <c r="J161" s="94">
        <f>ROUND(I161*1.3,2)</f>
        <v>166.13</v>
      </c>
      <c r="K161" s="94">
        <f t="shared" si="17"/>
        <v>0</v>
      </c>
      <c r="L161" s="94">
        <f t="shared" si="18"/>
        <v>0</v>
      </c>
      <c r="M161" s="150">
        <f t="shared" si="19"/>
        <v>3</v>
      </c>
      <c r="N161" s="160">
        <f t="shared" si="20"/>
        <v>166.13</v>
      </c>
      <c r="O161" s="160">
        <f t="shared" si="21"/>
        <v>498.39</v>
      </c>
    </row>
    <row r="162" spans="1:15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G162+'6º Medição'!H162</f>
        <v>0</v>
      </c>
      <c r="I162" s="94">
        <v>304.19</v>
      </c>
      <c r="J162" s="94">
        <f t="shared" ref="J162:J207" si="22">ROUND(I162*1.3,2)</f>
        <v>395.45</v>
      </c>
      <c r="K162" s="94">
        <f t="shared" si="17"/>
        <v>0</v>
      </c>
      <c r="L162" s="94">
        <f t="shared" si="18"/>
        <v>0</v>
      </c>
      <c r="M162" s="150">
        <f t="shared" si="19"/>
        <v>4</v>
      </c>
      <c r="N162" s="160">
        <f t="shared" si="20"/>
        <v>395.45</v>
      </c>
      <c r="O162" s="160">
        <f t="shared" si="21"/>
        <v>1581.8</v>
      </c>
    </row>
    <row r="163" spans="1:15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G163+'6º Medição'!H163</f>
        <v>0</v>
      </c>
      <c r="I163" s="94">
        <v>39.380000000000003</v>
      </c>
      <c r="J163" s="94">
        <f t="shared" si="22"/>
        <v>51.19</v>
      </c>
      <c r="K163" s="94">
        <f t="shared" si="17"/>
        <v>0</v>
      </c>
      <c r="L163" s="94">
        <f t="shared" si="18"/>
        <v>0</v>
      </c>
      <c r="M163" s="150">
        <f t="shared" si="19"/>
        <v>7</v>
      </c>
      <c r="N163" s="160">
        <f t="shared" si="20"/>
        <v>51.19</v>
      </c>
      <c r="O163" s="160">
        <f t="shared" si="21"/>
        <v>358.33</v>
      </c>
    </row>
    <row r="164" spans="1:15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G164+'6º Medição'!H164</f>
        <v>0</v>
      </c>
      <c r="I164" s="94">
        <v>83.5</v>
      </c>
      <c r="J164" s="94">
        <f t="shared" si="22"/>
        <v>108.55</v>
      </c>
      <c r="K164" s="94">
        <f t="shared" si="17"/>
        <v>0</v>
      </c>
      <c r="L164" s="94">
        <f t="shared" si="18"/>
        <v>0</v>
      </c>
      <c r="M164" s="150">
        <f t="shared" si="19"/>
        <v>17</v>
      </c>
      <c r="N164" s="160">
        <f t="shared" si="20"/>
        <v>108.55</v>
      </c>
      <c r="O164" s="160">
        <f t="shared" si="21"/>
        <v>1845.35</v>
      </c>
    </row>
    <row r="165" spans="1:15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G165+'6º Medição'!H165</f>
        <v>0</v>
      </c>
      <c r="I165" s="94">
        <v>2000.78</v>
      </c>
      <c r="J165" s="94">
        <f t="shared" si="22"/>
        <v>2601.0100000000002</v>
      </c>
      <c r="K165" s="94">
        <f t="shared" si="17"/>
        <v>0</v>
      </c>
      <c r="L165" s="94">
        <f t="shared" si="18"/>
        <v>0</v>
      </c>
      <c r="M165" s="150">
        <f t="shared" si="19"/>
        <v>1</v>
      </c>
      <c r="N165" s="160">
        <f t="shared" si="20"/>
        <v>2601.0100000000002</v>
      </c>
      <c r="O165" s="160">
        <f t="shared" si="21"/>
        <v>2601.0100000000002</v>
      </c>
    </row>
    <row r="166" spans="1:15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G166+'6º Medição'!H166</f>
        <v>0</v>
      </c>
      <c r="I166" s="94">
        <v>240.3</v>
      </c>
      <c r="J166" s="94">
        <f t="shared" si="22"/>
        <v>312.39</v>
      </c>
      <c r="K166" s="94">
        <f t="shared" si="17"/>
        <v>0</v>
      </c>
      <c r="L166" s="94">
        <f t="shared" si="18"/>
        <v>0</v>
      </c>
      <c r="M166" s="150">
        <f t="shared" si="19"/>
        <v>1</v>
      </c>
      <c r="N166" s="160">
        <f t="shared" si="20"/>
        <v>312.39</v>
      </c>
      <c r="O166" s="160">
        <f t="shared" si="21"/>
        <v>312.39</v>
      </c>
    </row>
    <row r="167" spans="1:15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G167+'6º Medição'!H167</f>
        <v>0</v>
      </c>
      <c r="I167" s="94">
        <v>988.16</v>
      </c>
      <c r="J167" s="94">
        <v>1284.5999999999999</v>
      </c>
      <c r="K167" s="94">
        <f t="shared" si="17"/>
        <v>0</v>
      </c>
      <c r="L167" s="94">
        <f t="shared" si="18"/>
        <v>0</v>
      </c>
      <c r="M167" s="150">
        <f t="shared" si="19"/>
        <v>1</v>
      </c>
      <c r="N167" s="160">
        <f t="shared" si="20"/>
        <v>1284.5999999999999</v>
      </c>
      <c r="O167" s="160">
        <f t="shared" si="21"/>
        <v>1284.5999999999999</v>
      </c>
    </row>
    <row r="168" spans="1:15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G168+'6º Medição'!H168</f>
        <v>0</v>
      </c>
      <c r="I168" s="94">
        <v>1597.33</v>
      </c>
      <c r="J168" s="94">
        <f t="shared" si="22"/>
        <v>2076.5300000000002</v>
      </c>
      <c r="K168" s="94">
        <f t="shared" si="17"/>
        <v>0</v>
      </c>
      <c r="L168" s="94">
        <f t="shared" si="18"/>
        <v>0</v>
      </c>
      <c r="M168" s="150">
        <f t="shared" si="19"/>
        <v>15.25</v>
      </c>
      <c r="N168" s="160">
        <f t="shared" si="20"/>
        <v>2076.5300000000002</v>
      </c>
      <c r="O168" s="160">
        <f t="shared" si="21"/>
        <v>31667.082500000004</v>
      </c>
    </row>
    <row r="169" spans="1:15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G169+'6º Medição'!H169</f>
        <v>0</v>
      </c>
      <c r="I169" s="94">
        <v>1598.6</v>
      </c>
      <c r="J169" s="94">
        <f t="shared" si="22"/>
        <v>2078.1799999999998</v>
      </c>
      <c r="K169" s="94">
        <f t="shared" si="17"/>
        <v>0</v>
      </c>
      <c r="L169" s="94">
        <f t="shared" si="18"/>
        <v>0</v>
      </c>
      <c r="M169" s="150">
        <f t="shared" si="19"/>
        <v>2.35</v>
      </c>
      <c r="N169" s="160">
        <f t="shared" si="20"/>
        <v>2078.1799999999998</v>
      </c>
      <c r="O169" s="160">
        <f t="shared" si="21"/>
        <v>4883.723</v>
      </c>
    </row>
    <row r="170" spans="1:15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G170+'6º Medição'!H170</f>
        <v>0</v>
      </c>
      <c r="I170" s="94">
        <v>120.66</v>
      </c>
      <c r="J170" s="94">
        <f t="shared" si="22"/>
        <v>156.86000000000001</v>
      </c>
      <c r="K170" s="94">
        <f t="shared" si="17"/>
        <v>0</v>
      </c>
      <c r="L170" s="94">
        <f t="shared" si="18"/>
        <v>0</v>
      </c>
      <c r="M170" s="150">
        <f t="shared" si="19"/>
        <v>21.6</v>
      </c>
      <c r="N170" s="160">
        <f t="shared" si="20"/>
        <v>156.86000000000001</v>
      </c>
      <c r="O170" s="160">
        <f t="shared" si="21"/>
        <v>3388.1760000000004</v>
      </c>
    </row>
    <row r="171" spans="1:15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G171+'6º Medição'!H171</f>
        <v>0</v>
      </c>
      <c r="I171" s="94">
        <v>304.19</v>
      </c>
      <c r="J171" s="94">
        <f t="shared" si="22"/>
        <v>395.45</v>
      </c>
      <c r="K171" s="94">
        <f t="shared" si="17"/>
        <v>0</v>
      </c>
      <c r="L171" s="94">
        <f t="shared" si="18"/>
        <v>0</v>
      </c>
      <c r="M171" s="150">
        <f t="shared" si="19"/>
        <v>1</v>
      </c>
      <c r="N171" s="160">
        <f t="shared" si="20"/>
        <v>395.45</v>
      </c>
      <c r="O171" s="160">
        <f t="shared" si="21"/>
        <v>395.45</v>
      </c>
    </row>
    <row r="172" spans="1:15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G172+'6º Medição'!H172</f>
        <v>0</v>
      </c>
      <c r="I172" s="94">
        <v>245.39</v>
      </c>
      <c r="J172" s="94">
        <f t="shared" si="22"/>
        <v>319.01</v>
      </c>
      <c r="K172" s="94">
        <f t="shared" si="17"/>
        <v>0</v>
      </c>
      <c r="L172" s="94">
        <f t="shared" si="18"/>
        <v>0</v>
      </c>
      <c r="M172" s="150">
        <f t="shared" si="19"/>
        <v>17</v>
      </c>
      <c r="N172" s="160">
        <f t="shared" si="20"/>
        <v>319.01</v>
      </c>
      <c r="O172" s="160">
        <f t="shared" si="21"/>
        <v>5423.17</v>
      </c>
    </row>
    <row r="173" spans="1:15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G173+'6º Medição'!H173</f>
        <v>0</v>
      </c>
      <c r="I173" s="94">
        <v>59.19</v>
      </c>
      <c r="J173" s="94">
        <f t="shared" si="22"/>
        <v>76.95</v>
      </c>
      <c r="K173" s="94">
        <f t="shared" si="17"/>
        <v>0</v>
      </c>
      <c r="L173" s="94">
        <f t="shared" si="18"/>
        <v>0</v>
      </c>
      <c r="M173" s="150">
        <f t="shared" si="19"/>
        <v>5</v>
      </c>
      <c r="N173" s="160">
        <f t="shared" si="20"/>
        <v>76.95</v>
      </c>
      <c r="O173" s="160">
        <f t="shared" si="21"/>
        <v>384.75</v>
      </c>
    </row>
    <row r="174" spans="1:15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G174+'6º Medição'!H174</f>
        <v>0</v>
      </c>
      <c r="I174" s="94">
        <v>245.39</v>
      </c>
      <c r="J174" s="94">
        <f t="shared" si="22"/>
        <v>319.01</v>
      </c>
      <c r="K174" s="94">
        <f t="shared" si="17"/>
        <v>0</v>
      </c>
      <c r="L174" s="94">
        <f t="shared" si="18"/>
        <v>0</v>
      </c>
      <c r="M174" s="150">
        <f t="shared" si="19"/>
        <v>10</v>
      </c>
      <c r="N174" s="160">
        <f t="shared" si="20"/>
        <v>319.01</v>
      </c>
      <c r="O174" s="160">
        <f t="shared" si="21"/>
        <v>3190.1</v>
      </c>
    </row>
    <row r="175" spans="1:15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G175+'6º Medição'!H175</f>
        <v>0</v>
      </c>
      <c r="I175" s="94">
        <v>127.79</v>
      </c>
      <c r="J175" s="94">
        <f t="shared" si="22"/>
        <v>166.13</v>
      </c>
      <c r="K175" s="94">
        <f t="shared" si="17"/>
        <v>0</v>
      </c>
      <c r="L175" s="94">
        <f t="shared" si="18"/>
        <v>0</v>
      </c>
      <c r="M175" s="150">
        <f t="shared" si="19"/>
        <v>3</v>
      </c>
      <c r="N175" s="160">
        <f t="shared" si="20"/>
        <v>166.13</v>
      </c>
      <c r="O175" s="160">
        <f t="shared" si="21"/>
        <v>498.39</v>
      </c>
    </row>
    <row r="176" spans="1:15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G176+'6º Medição'!H176</f>
        <v>0</v>
      </c>
      <c r="I176" s="94"/>
      <c r="J176" s="94"/>
      <c r="K176" s="94"/>
      <c r="L176" s="94">
        <f t="shared" si="18"/>
        <v>0</v>
      </c>
      <c r="M176" s="150">
        <f t="shared" si="19"/>
        <v>0</v>
      </c>
      <c r="N176" s="160">
        <f t="shared" si="20"/>
        <v>0</v>
      </c>
      <c r="O176" s="160">
        <f t="shared" si="21"/>
        <v>0</v>
      </c>
    </row>
    <row r="177" spans="1:15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G177+'6º Medição'!H177</f>
        <v>0</v>
      </c>
      <c r="I177" s="94">
        <v>57.04</v>
      </c>
      <c r="J177" s="94">
        <f t="shared" si="22"/>
        <v>74.150000000000006</v>
      </c>
      <c r="K177" s="94">
        <f t="shared" si="17"/>
        <v>0</v>
      </c>
      <c r="L177" s="94">
        <f t="shared" si="18"/>
        <v>0</v>
      </c>
      <c r="M177" s="150">
        <f t="shared" si="19"/>
        <v>3</v>
      </c>
      <c r="N177" s="160">
        <f t="shared" si="20"/>
        <v>74.150000000000006</v>
      </c>
      <c r="O177" s="160">
        <f t="shared" si="21"/>
        <v>222.45000000000002</v>
      </c>
    </row>
    <row r="178" spans="1:15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G178+'6º Medição'!H178</f>
        <v>0</v>
      </c>
      <c r="I178" s="94">
        <v>133.66999999999999</v>
      </c>
      <c r="J178" s="94">
        <v>173.78</v>
      </c>
      <c r="K178" s="94">
        <f t="shared" si="17"/>
        <v>0</v>
      </c>
      <c r="L178" s="94">
        <f t="shared" si="18"/>
        <v>0</v>
      </c>
      <c r="M178" s="150">
        <f t="shared" si="19"/>
        <v>8</v>
      </c>
      <c r="N178" s="160">
        <f t="shared" si="20"/>
        <v>173.78</v>
      </c>
      <c r="O178" s="160">
        <f t="shared" si="21"/>
        <v>1390.24</v>
      </c>
    </row>
    <row r="179" spans="1:15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G179+'6º Medição'!H179</f>
        <v>0</v>
      </c>
      <c r="I179" s="94">
        <v>66.84</v>
      </c>
      <c r="J179" s="94">
        <f t="shared" si="22"/>
        <v>86.89</v>
      </c>
      <c r="K179" s="94">
        <f t="shared" si="17"/>
        <v>0</v>
      </c>
      <c r="L179" s="94">
        <f t="shared" si="18"/>
        <v>0</v>
      </c>
      <c r="M179" s="150">
        <f t="shared" si="19"/>
        <v>20</v>
      </c>
      <c r="N179" s="160">
        <f t="shared" si="20"/>
        <v>86.89</v>
      </c>
      <c r="O179" s="160">
        <f t="shared" si="21"/>
        <v>1737.8</v>
      </c>
    </row>
    <row r="180" spans="1:15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159">
        <v>2</v>
      </c>
      <c r="H180" s="93">
        <f>G180+'6º Medição'!H180</f>
        <v>2</v>
      </c>
      <c r="I180" s="94">
        <v>1992.15</v>
      </c>
      <c r="J180" s="94">
        <f t="shared" si="22"/>
        <v>2589.8000000000002</v>
      </c>
      <c r="K180" s="94">
        <f t="shared" si="17"/>
        <v>5179.6000000000004</v>
      </c>
      <c r="L180" s="94">
        <f t="shared" si="18"/>
        <v>5179.6000000000004</v>
      </c>
      <c r="M180" s="150">
        <f t="shared" si="19"/>
        <v>0</v>
      </c>
      <c r="N180" s="160">
        <f t="shared" si="20"/>
        <v>2589.8000000000002</v>
      </c>
      <c r="O180" s="160">
        <f t="shared" si="21"/>
        <v>0</v>
      </c>
    </row>
    <row r="181" spans="1:15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G181+'6º Medição'!H181</f>
        <v>0</v>
      </c>
      <c r="I181" s="94">
        <v>38.9</v>
      </c>
      <c r="J181" s="94">
        <f t="shared" si="22"/>
        <v>50.57</v>
      </c>
      <c r="K181" s="94">
        <f t="shared" si="17"/>
        <v>0</v>
      </c>
      <c r="L181" s="94">
        <f t="shared" si="18"/>
        <v>0</v>
      </c>
      <c r="M181" s="150">
        <f t="shared" si="19"/>
        <v>1</v>
      </c>
      <c r="N181" s="160">
        <f t="shared" si="20"/>
        <v>50.57</v>
      </c>
      <c r="O181" s="160">
        <f t="shared" si="21"/>
        <v>50.57</v>
      </c>
    </row>
    <row r="182" spans="1:15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G182+'6º Medição'!H182</f>
        <v>0</v>
      </c>
      <c r="I182" s="94">
        <v>8.4700000000000006</v>
      </c>
      <c r="J182" s="94">
        <f t="shared" si="22"/>
        <v>11.01</v>
      </c>
      <c r="K182" s="94">
        <f t="shared" si="17"/>
        <v>0</v>
      </c>
      <c r="L182" s="94">
        <f t="shared" si="18"/>
        <v>0</v>
      </c>
      <c r="M182" s="150">
        <f t="shared" si="19"/>
        <v>1</v>
      </c>
      <c r="N182" s="160">
        <f t="shared" si="20"/>
        <v>11.01</v>
      </c>
      <c r="O182" s="160">
        <f t="shared" si="21"/>
        <v>11.01</v>
      </c>
    </row>
    <row r="183" spans="1:15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G183+'6º Medição'!H183</f>
        <v>0</v>
      </c>
      <c r="I183" s="94">
        <v>35.18</v>
      </c>
      <c r="J183" s="94">
        <f t="shared" si="22"/>
        <v>45.73</v>
      </c>
      <c r="K183" s="94">
        <f t="shared" si="17"/>
        <v>0</v>
      </c>
      <c r="L183" s="94">
        <f t="shared" si="18"/>
        <v>0</v>
      </c>
      <c r="M183" s="150">
        <f t="shared" si="19"/>
        <v>2</v>
      </c>
      <c r="N183" s="160">
        <f t="shared" si="20"/>
        <v>45.73</v>
      </c>
      <c r="O183" s="160">
        <f t="shared" si="21"/>
        <v>91.46</v>
      </c>
    </row>
    <row r="184" spans="1:15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G184+'6º Medição'!H184</f>
        <v>0</v>
      </c>
      <c r="I184" s="94">
        <v>27.64</v>
      </c>
      <c r="J184" s="94">
        <f t="shared" si="22"/>
        <v>35.93</v>
      </c>
      <c r="K184" s="94">
        <f t="shared" si="17"/>
        <v>0</v>
      </c>
      <c r="L184" s="94">
        <f t="shared" si="18"/>
        <v>0</v>
      </c>
      <c r="M184" s="150">
        <f t="shared" si="19"/>
        <v>11</v>
      </c>
      <c r="N184" s="160">
        <f t="shared" si="20"/>
        <v>35.93</v>
      </c>
      <c r="O184" s="160">
        <f t="shared" si="21"/>
        <v>395.23</v>
      </c>
    </row>
    <row r="185" spans="1:15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G185+'6º Medição'!H185</f>
        <v>0</v>
      </c>
      <c r="I185" s="94"/>
      <c r="J185" s="94"/>
      <c r="K185" s="94"/>
      <c r="L185" s="94">
        <f t="shared" si="18"/>
        <v>0</v>
      </c>
      <c r="M185" s="150">
        <f t="shared" si="19"/>
        <v>0</v>
      </c>
      <c r="N185" s="160">
        <f t="shared" si="20"/>
        <v>0</v>
      </c>
      <c r="O185" s="160">
        <f t="shared" si="21"/>
        <v>0</v>
      </c>
    </row>
    <row r="186" spans="1:15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G186+'6º Medição'!H186</f>
        <v>0</v>
      </c>
      <c r="I186" s="94">
        <v>45.47</v>
      </c>
      <c r="J186" s="94">
        <v>59.12</v>
      </c>
      <c r="K186" s="94">
        <f t="shared" si="17"/>
        <v>0</v>
      </c>
      <c r="L186" s="94">
        <f t="shared" si="18"/>
        <v>0</v>
      </c>
      <c r="M186" s="150">
        <f t="shared" si="19"/>
        <v>38</v>
      </c>
      <c r="N186" s="160">
        <f t="shared" si="20"/>
        <v>59.12</v>
      </c>
      <c r="O186" s="160">
        <f t="shared" si="21"/>
        <v>2246.56</v>
      </c>
    </row>
    <row r="187" spans="1:15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159">
        <v>8</v>
      </c>
      <c r="H187" s="93">
        <f>G187+'6º Medição'!H187</f>
        <v>8</v>
      </c>
      <c r="I187" s="94">
        <v>65.069999999999993</v>
      </c>
      <c r="J187" s="94">
        <v>84.6</v>
      </c>
      <c r="K187" s="94">
        <f t="shared" si="17"/>
        <v>676.8</v>
      </c>
      <c r="L187" s="94">
        <f t="shared" si="18"/>
        <v>676.8</v>
      </c>
      <c r="M187" s="150">
        <f t="shared" si="19"/>
        <v>0</v>
      </c>
      <c r="N187" s="160">
        <f t="shared" si="20"/>
        <v>84.6</v>
      </c>
      <c r="O187" s="160">
        <f t="shared" si="21"/>
        <v>0</v>
      </c>
    </row>
    <row r="188" spans="1:15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G188+'6º Medição'!H188</f>
        <v>0</v>
      </c>
      <c r="I188" s="94">
        <v>45.47</v>
      </c>
      <c r="J188" s="94">
        <v>59.12</v>
      </c>
      <c r="K188" s="94">
        <f t="shared" si="17"/>
        <v>0</v>
      </c>
      <c r="L188" s="94">
        <f t="shared" si="18"/>
        <v>0</v>
      </c>
      <c r="M188" s="150">
        <f t="shared" si="19"/>
        <v>38</v>
      </c>
      <c r="N188" s="160">
        <f t="shared" si="20"/>
        <v>59.12</v>
      </c>
      <c r="O188" s="160">
        <f t="shared" si="21"/>
        <v>2246.56</v>
      </c>
    </row>
    <row r="189" spans="1:15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G189+'6º Medição'!H189</f>
        <v>0</v>
      </c>
      <c r="I189" s="94">
        <v>55.27</v>
      </c>
      <c r="J189" s="94">
        <v>71.86</v>
      </c>
      <c r="K189" s="94">
        <f t="shared" si="17"/>
        <v>0</v>
      </c>
      <c r="L189" s="94">
        <f t="shared" si="18"/>
        <v>0</v>
      </c>
      <c r="M189" s="150">
        <f t="shared" si="19"/>
        <v>8</v>
      </c>
      <c r="N189" s="160">
        <f t="shared" si="20"/>
        <v>71.86</v>
      </c>
      <c r="O189" s="160">
        <f t="shared" si="21"/>
        <v>574.88</v>
      </c>
    </row>
    <row r="190" spans="1:15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G190+'6º Medição'!H190</f>
        <v>0</v>
      </c>
      <c r="I190" s="94"/>
      <c r="J190" s="94"/>
      <c r="K190" s="94"/>
      <c r="L190" s="94">
        <f t="shared" si="18"/>
        <v>0</v>
      </c>
      <c r="M190" s="150">
        <f t="shared" si="19"/>
        <v>0</v>
      </c>
      <c r="N190" s="160">
        <f t="shared" si="20"/>
        <v>0</v>
      </c>
      <c r="O190" s="160">
        <f t="shared" si="21"/>
        <v>0</v>
      </c>
    </row>
    <row r="191" spans="1:15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G191+'6º Medição'!H191</f>
        <v>0</v>
      </c>
      <c r="I191" s="94">
        <v>126.15</v>
      </c>
      <c r="J191" s="94">
        <f t="shared" si="22"/>
        <v>164</v>
      </c>
      <c r="K191" s="94">
        <f t="shared" si="17"/>
        <v>0</v>
      </c>
      <c r="L191" s="94">
        <f t="shared" si="18"/>
        <v>0</v>
      </c>
      <c r="M191" s="150">
        <f t="shared" si="19"/>
        <v>22</v>
      </c>
      <c r="N191" s="160">
        <f t="shared" si="20"/>
        <v>164</v>
      </c>
      <c r="O191" s="160">
        <f t="shared" si="21"/>
        <v>3608</v>
      </c>
    </row>
    <row r="192" spans="1:15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G192+'6º Medição'!H192</f>
        <v>0</v>
      </c>
      <c r="I192" s="94">
        <v>35.67</v>
      </c>
      <c r="J192" s="94">
        <v>46.38</v>
      </c>
      <c r="K192" s="94">
        <f t="shared" si="17"/>
        <v>0</v>
      </c>
      <c r="L192" s="94">
        <f t="shared" si="18"/>
        <v>0</v>
      </c>
      <c r="M192" s="150">
        <f t="shared" si="19"/>
        <v>30.4</v>
      </c>
      <c r="N192" s="160">
        <f t="shared" si="20"/>
        <v>46.38</v>
      </c>
      <c r="O192" s="160">
        <f t="shared" si="21"/>
        <v>1409.952</v>
      </c>
    </row>
    <row r="193" spans="1:17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G193+'6º Medição'!H193</f>
        <v>0</v>
      </c>
      <c r="I193" s="94">
        <v>40.57</v>
      </c>
      <c r="J193" s="94">
        <v>52.75</v>
      </c>
      <c r="K193" s="94">
        <f t="shared" si="17"/>
        <v>0</v>
      </c>
      <c r="L193" s="94">
        <f t="shared" si="18"/>
        <v>0</v>
      </c>
      <c r="M193" s="150">
        <f t="shared" si="19"/>
        <v>186</v>
      </c>
      <c r="N193" s="160">
        <f t="shared" si="20"/>
        <v>52.75</v>
      </c>
      <c r="O193" s="160">
        <f t="shared" si="21"/>
        <v>9811.5</v>
      </c>
    </row>
    <row r="194" spans="1:17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G194+'6º Medição'!H194</f>
        <v>0</v>
      </c>
      <c r="I194" s="94"/>
      <c r="J194" s="94"/>
      <c r="K194" s="94"/>
      <c r="L194" s="94">
        <f t="shared" si="18"/>
        <v>0</v>
      </c>
      <c r="M194" s="150">
        <f t="shared" si="19"/>
        <v>0</v>
      </c>
      <c r="N194" s="160">
        <f t="shared" si="20"/>
        <v>0</v>
      </c>
      <c r="O194" s="160">
        <f t="shared" si="21"/>
        <v>0</v>
      </c>
    </row>
    <row r="195" spans="1:17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G195+'6º Medição'!H195</f>
        <v>0</v>
      </c>
      <c r="I195" s="98"/>
      <c r="J195" s="98"/>
      <c r="K195" s="94"/>
      <c r="L195" s="94">
        <f t="shared" si="18"/>
        <v>0</v>
      </c>
      <c r="M195" s="150">
        <f t="shared" si="19"/>
        <v>0</v>
      </c>
      <c r="N195" s="160">
        <f t="shared" si="20"/>
        <v>0</v>
      </c>
      <c r="O195" s="160">
        <f t="shared" si="21"/>
        <v>0</v>
      </c>
      <c r="P195" s="191">
        <f>SUM(O195:O199)</f>
        <v>24422.29</v>
      </c>
    </row>
    <row r="196" spans="1:17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G196+'6º Medição'!H196</f>
        <v>0</v>
      </c>
      <c r="I196" s="94">
        <v>33.71</v>
      </c>
      <c r="J196" s="94">
        <v>43.83</v>
      </c>
      <c r="K196" s="94">
        <f t="shared" si="17"/>
        <v>0</v>
      </c>
      <c r="L196" s="94">
        <f t="shared" si="18"/>
        <v>0</v>
      </c>
      <c r="M196" s="150">
        <f t="shared" si="19"/>
        <v>30</v>
      </c>
      <c r="N196" s="160">
        <f t="shared" si="20"/>
        <v>43.83</v>
      </c>
      <c r="O196" s="160">
        <f t="shared" si="21"/>
        <v>1314.8999999999999</v>
      </c>
    </row>
    <row r="197" spans="1:17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G197+'6º Medição'!H197</f>
        <v>0</v>
      </c>
      <c r="I197" s="94">
        <v>37.44</v>
      </c>
      <c r="J197" s="94">
        <f t="shared" si="22"/>
        <v>48.67</v>
      </c>
      <c r="K197" s="94">
        <f t="shared" si="17"/>
        <v>0</v>
      </c>
      <c r="L197" s="94">
        <f t="shared" si="18"/>
        <v>0</v>
      </c>
      <c r="M197" s="150">
        <f t="shared" si="19"/>
        <v>1</v>
      </c>
      <c r="N197" s="160">
        <f t="shared" si="20"/>
        <v>48.67</v>
      </c>
      <c r="O197" s="160">
        <f t="shared" si="21"/>
        <v>48.67</v>
      </c>
    </row>
    <row r="198" spans="1:17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G198+'6º Medição'!H198</f>
        <v>0</v>
      </c>
      <c r="I198" s="94">
        <v>1108.5999999999999</v>
      </c>
      <c r="J198" s="94">
        <v>1441.17</v>
      </c>
      <c r="K198" s="94">
        <f t="shared" si="17"/>
        <v>0</v>
      </c>
      <c r="L198" s="94">
        <f t="shared" si="18"/>
        <v>0</v>
      </c>
      <c r="M198" s="150">
        <f t="shared" si="19"/>
        <v>14</v>
      </c>
      <c r="N198" s="160">
        <f t="shared" si="20"/>
        <v>1441.17</v>
      </c>
      <c r="O198" s="160">
        <f t="shared" si="21"/>
        <v>20176.38</v>
      </c>
    </row>
    <row r="199" spans="1:17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G199+'6º Medição'!H199</f>
        <v>0</v>
      </c>
      <c r="I199" s="94">
        <v>1108.5999999999999</v>
      </c>
      <c r="J199" s="94">
        <v>1441.17</v>
      </c>
      <c r="K199" s="94">
        <f t="shared" si="17"/>
        <v>0</v>
      </c>
      <c r="L199" s="94">
        <f t="shared" si="18"/>
        <v>0</v>
      </c>
      <c r="M199" s="150">
        <f t="shared" si="19"/>
        <v>2</v>
      </c>
      <c r="N199" s="160">
        <f t="shared" si="20"/>
        <v>1441.17</v>
      </c>
      <c r="O199" s="160">
        <f t="shared" si="21"/>
        <v>2882.34</v>
      </c>
    </row>
    <row r="200" spans="1:17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G200+'6º Medição'!H200</f>
        <v>0</v>
      </c>
      <c r="I200" s="94"/>
      <c r="J200" s="94"/>
      <c r="K200" s="94"/>
      <c r="L200" s="94">
        <f t="shared" si="18"/>
        <v>0</v>
      </c>
      <c r="M200" s="150">
        <f t="shared" si="19"/>
        <v>0</v>
      </c>
      <c r="N200" s="160">
        <f t="shared" si="20"/>
        <v>0</v>
      </c>
      <c r="O200" s="160">
        <f t="shared" si="21"/>
        <v>0</v>
      </c>
    </row>
    <row r="201" spans="1:17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G201+'6º Medição'!H201</f>
        <v>0</v>
      </c>
      <c r="I201" s="98"/>
      <c r="J201" s="98"/>
      <c r="K201" s="94"/>
      <c r="L201" s="94">
        <f t="shared" si="18"/>
        <v>0</v>
      </c>
      <c r="M201" s="150">
        <f t="shared" si="19"/>
        <v>0</v>
      </c>
      <c r="N201" s="160">
        <f t="shared" si="20"/>
        <v>0</v>
      </c>
      <c r="O201" s="160">
        <f t="shared" si="21"/>
        <v>0</v>
      </c>
      <c r="P201" s="191">
        <f>SUM(O201:O207)</f>
        <v>2226.2799999999997</v>
      </c>
    </row>
    <row r="202" spans="1:17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G202+'6º Medição'!H202</f>
        <v>0</v>
      </c>
      <c r="I202" s="94">
        <v>145.24</v>
      </c>
      <c r="J202" s="94">
        <f t="shared" si="22"/>
        <v>188.81</v>
      </c>
      <c r="K202" s="94">
        <f t="shared" si="17"/>
        <v>0</v>
      </c>
      <c r="L202" s="94">
        <f t="shared" si="18"/>
        <v>0</v>
      </c>
      <c r="M202" s="150">
        <f t="shared" si="19"/>
        <v>1</v>
      </c>
      <c r="N202" s="160">
        <f t="shared" si="20"/>
        <v>188.81</v>
      </c>
      <c r="O202" s="160">
        <f t="shared" si="21"/>
        <v>188.81</v>
      </c>
    </row>
    <row r="203" spans="1:17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G203+'6º Medição'!H203</f>
        <v>0</v>
      </c>
      <c r="I203" s="94">
        <v>42.34</v>
      </c>
      <c r="J203" s="94">
        <f>ROUND(I203*1.3,2)</f>
        <v>55.04</v>
      </c>
      <c r="K203" s="94">
        <f t="shared" si="17"/>
        <v>0</v>
      </c>
      <c r="L203" s="94">
        <f t="shared" si="18"/>
        <v>0</v>
      </c>
      <c r="M203" s="150">
        <f t="shared" si="19"/>
        <v>3</v>
      </c>
      <c r="N203" s="160">
        <f t="shared" si="20"/>
        <v>55.04</v>
      </c>
      <c r="O203" s="160">
        <f t="shared" si="21"/>
        <v>165.12</v>
      </c>
    </row>
    <row r="204" spans="1:17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G204+'6º Medição'!H204</f>
        <v>0</v>
      </c>
      <c r="I204" s="94">
        <v>43.74</v>
      </c>
      <c r="J204" s="94">
        <v>56.87</v>
      </c>
      <c r="K204" s="94">
        <f t="shared" si="17"/>
        <v>0</v>
      </c>
      <c r="L204" s="94">
        <f t="shared" si="18"/>
        <v>0</v>
      </c>
      <c r="M204" s="150">
        <f t="shared" si="19"/>
        <v>5</v>
      </c>
      <c r="N204" s="160">
        <f t="shared" si="20"/>
        <v>56.87</v>
      </c>
      <c r="O204" s="160">
        <f t="shared" si="21"/>
        <v>284.34999999999997</v>
      </c>
    </row>
    <row r="205" spans="1:17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G205+'6º Medição'!H205</f>
        <v>0</v>
      </c>
      <c r="I205" s="94">
        <v>163.07</v>
      </c>
      <c r="J205" s="94">
        <v>212</v>
      </c>
      <c r="K205" s="94">
        <f t="shared" si="17"/>
        <v>0</v>
      </c>
      <c r="L205" s="94">
        <f t="shared" si="18"/>
        <v>0</v>
      </c>
      <c r="M205" s="150">
        <f t="shared" si="19"/>
        <v>1</v>
      </c>
      <c r="N205" s="160">
        <f t="shared" si="20"/>
        <v>212</v>
      </c>
      <c r="O205" s="160">
        <f t="shared" si="21"/>
        <v>212</v>
      </c>
    </row>
    <row r="206" spans="1:17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G206+'6º Medição'!H206</f>
        <v>0</v>
      </c>
      <c r="I206" s="94">
        <v>42.34</v>
      </c>
      <c r="J206" s="94">
        <f t="shared" si="22"/>
        <v>55.04</v>
      </c>
      <c r="K206" s="94">
        <f t="shared" si="17"/>
        <v>0</v>
      </c>
      <c r="L206" s="94">
        <f t="shared" si="18"/>
        <v>0</v>
      </c>
      <c r="M206" s="150">
        <f t="shared" si="19"/>
        <v>21</v>
      </c>
      <c r="N206" s="160">
        <f t="shared" si="20"/>
        <v>55.04</v>
      </c>
      <c r="O206" s="160">
        <f t="shared" si="21"/>
        <v>1155.8399999999999</v>
      </c>
    </row>
    <row r="207" spans="1:17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G207+'6º Medição'!H207</f>
        <v>0</v>
      </c>
      <c r="I207" s="94">
        <v>42.34</v>
      </c>
      <c r="J207" s="94">
        <f t="shared" si="22"/>
        <v>55.04</v>
      </c>
      <c r="K207" s="94">
        <f t="shared" si="17"/>
        <v>0</v>
      </c>
      <c r="L207" s="94">
        <f t="shared" si="18"/>
        <v>0</v>
      </c>
      <c r="M207" s="150">
        <f t="shared" si="19"/>
        <v>4</v>
      </c>
      <c r="N207" s="160">
        <f t="shared" si="20"/>
        <v>55.04</v>
      </c>
      <c r="O207" s="160">
        <f t="shared" si="21"/>
        <v>220.16</v>
      </c>
    </row>
    <row r="208" spans="1:17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23">H208*J208</f>
        <v>0</v>
      </c>
      <c r="M208" s="150">
        <f t="shared" ref="M208" si="24">F208-H208</f>
        <v>0</v>
      </c>
      <c r="O208" s="160">
        <f>SUM(O15:O207)</f>
        <v>363875.23649999994</v>
      </c>
      <c r="Q208" s="160"/>
    </row>
    <row r="209" spans="1:15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5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5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51125.786600000007</v>
      </c>
      <c r="L211" s="123">
        <f>SUM(L15:L208)</f>
        <v>286927.24869999994</v>
      </c>
      <c r="O211" s="160">
        <f>L211+O208</f>
        <v>650802.48519999988</v>
      </c>
    </row>
    <row r="213" spans="1:15">
      <c r="O213" s="182">
        <f>K211*0.0717</f>
        <v>3665.7188992200004</v>
      </c>
    </row>
    <row r="215" spans="1:15">
      <c r="O215" s="182">
        <f>O211*0.0717</f>
        <v>46662.538188839993</v>
      </c>
    </row>
    <row r="216" spans="1:15">
      <c r="D216" s="158" t="s">
        <v>573</v>
      </c>
    </row>
    <row r="217" spans="1:15">
      <c r="D217" s="157" t="s">
        <v>574</v>
      </c>
    </row>
    <row r="218" spans="1:15">
      <c r="D218" s="157" t="s">
        <v>575</v>
      </c>
    </row>
  </sheetData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rintOptions horizontalCentered="1"/>
  <pageMargins left="0.31496062992125984" right="0.31496062992125984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8"/>
  <sheetViews>
    <sheetView showZeros="0" workbookViewId="0">
      <selection activeCell="G15" sqref="G15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customWidth="1"/>
    <col min="14" max="14" width="14" customWidth="1"/>
    <col min="15" max="15" width="16" customWidth="1"/>
    <col min="17" max="17" width="13.28515625" bestFit="1" customWidth="1"/>
  </cols>
  <sheetData>
    <row r="1" spans="1:15">
      <c r="A1" s="543" t="s">
        <v>583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5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5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582</v>
      </c>
      <c r="J3" s="646"/>
      <c r="K3" s="542" t="s">
        <v>545</v>
      </c>
      <c r="L3" s="542"/>
    </row>
    <row r="4" spans="1:15">
      <c r="A4" s="634"/>
      <c r="B4" s="634"/>
      <c r="C4" s="635"/>
      <c r="D4" s="635"/>
      <c r="E4" s="636" t="s">
        <v>559</v>
      </c>
      <c r="F4" s="636"/>
      <c r="G4" s="640">
        <v>42464</v>
      </c>
      <c r="H4" s="641"/>
      <c r="I4" s="649" t="s">
        <v>580</v>
      </c>
      <c r="J4" s="650"/>
      <c r="K4" s="637"/>
      <c r="L4" s="637"/>
    </row>
    <row r="5" spans="1:15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682">
        <f>O208</f>
        <v>26089.854457049998</v>
      </c>
      <c r="L5" s="683"/>
    </row>
    <row r="6" spans="1:15">
      <c r="A6" s="592"/>
      <c r="B6" s="585"/>
      <c r="C6" s="585"/>
      <c r="D6" s="586"/>
      <c r="E6" s="597"/>
      <c r="F6" s="598"/>
      <c r="G6" s="580" t="s">
        <v>579</v>
      </c>
      <c r="H6" s="581"/>
      <c r="I6" s="583" t="s">
        <v>537</v>
      </c>
      <c r="J6" s="584"/>
      <c r="K6" s="651">
        <f>K211</f>
        <v>3665.7188992200004</v>
      </c>
      <c r="L6" s="652"/>
    </row>
    <row r="7" spans="1:15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3665.7188992200004</v>
      </c>
      <c r="L7" s="632"/>
    </row>
    <row r="8" spans="1:15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22424.135557829999</v>
      </c>
      <c r="L8" s="631"/>
    </row>
    <row r="9" spans="1:15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0.14050361627178223</v>
      </c>
      <c r="L9" s="582"/>
    </row>
    <row r="10" spans="1:15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0.14050361627178223</v>
      </c>
      <c r="L10" s="629"/>
    </row>
    <row r="11" spans="1:15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5" s="1" customFormat="1">
      <c r="A12" s="171" t="s">
        <v>265</v>
      </c>
      <c r="B12" s="136" t="s">
        <v>0</v>
      </c>
      <c r="C12" s="171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1" t="s">
        <v>530</v>
      </c>
    </row>
    <row r="13" spans="1:15" s="1" customFormat="1" ht="25.5">
      <c r="A13" s="32"/>
      <c r="B13" s="174"/>
      <c r="C13" s="32"/>
      <c r="D13" s="27"/>
      <c r="E13" s="173"/>
      <c r="F13" s="173" t="s">
        <v>529</v>
      </c>
      <c r="G13" s="71" t="s">
        <v>533</v>
      </c>
      <c r="H13" s="173" t="s">
        <v>532</v>
      </c>
      <c r="I13" s="172" t="s">
        <v>551</v>
      </c>
      <c r="J13" s="172" t="s">
        <v>551</v>
      </c>
      <c r="K13" s="172" t="s">
        <v>531</v>
      </c>
      <c r="L13" s="172" t="s">
        <v>534</v>
      </c>
      <c r="M13" s="1" t="s">
        <v>578</v>
      </c>
    </row>
    <row r="14" spans="1:15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5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93">
        <f>'6º Medição'!M15</f>
        <v>0</v>
      </c>
      <c r="G15" s="93"/>
      <c r="H15" s="93">
        <f>G15</f>
        <v>0</v>
      </c>
      <c r="I15" s="94">
        <f>ROUND('6º Medição'!I15*0.0717,2)</f>
        <v>11.68</v>
      </c>
      <c r="J15" s="94">
        <f>'6º Medição'!J15*0.0717</f>
        <v>15.185343</v>
      </c>
      <c r="K15" s="94">
        <f>J15*G15</f>
        <v>0</v>
      </c>
      <c r="L15" s="94">
        <f>H15*J15</f>
        <v>0</v>
      </c>
      <c r="M15" s="150">
        <f>F15-H15</f>
        <v>0</v>
      </c>
      <c r="N15" s="160">
        <f>J15</f>
        <v>15.185343</v>
      </c>
      <c r="O15" s="160">
        <f>M15*N15</f>
        <v>0</v>
      </c>
    </row>
    <row r="16" spans="1:15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93">
        <f>'6º Medição'!M16</f>
        <v>0</v>
      </c>
      <c r="G16" s="93"/>
      <c r="H16" s="93">
        <f t="shared" ref="H16:H79" si="0">G16</f>
        <v>0</v>
      </c>
      <c r="I16" s="94">
        <f>ROUND('6º Medição'!I16*0.0717,2)</f>
        <v>0.6</v>
      </c>
      <c r="J16" s="94">
        <f>'6º Medição'!J16*0.0717</f>
        <v>0.78081300000000009</v>
      </c>
      <c r="K16" s="94">
        <f t="shared" ref="K16:K79" si="1">J16*G16</f>
        <v>0</v>
      </c>
      <c r="L16" s="94">
        <f t="shared" ref="L16:L79" si="2">H16*J16</f>
        <v>0</v>
      </c>
      <c r="M16" s="150">
        <f t="shared" ref="M16:M79" si="3">F16-H16</f>
        <v>0</v>
      </c>
      <c r="N16" s="160">
        <f t="shared" ref="N16:N79" si="4">J16</f>
        <v>0.78081300000000009</v>
      </c>
      <c r="O16" s="160">
        <f t="shared" ref="O16:O79" si="5">M16*N16</f>
        <v>0</v>
      </c>
    </row>
    <row r="17" spans="1:15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93">
        <f>'6º Medição'!M17</f>
        <v>0</v>
      </c>
      <c r="G17" s="93"/>
      <c r="H17" s="93">
        <f t="shared" si="0"/>
        <v>0</v>
      </c>
      <c r="I17" s="94">
        <f>ROUND('6º Medição'!I17*0.0717,2)</f>
        <v>71.98</v>
      </c>
      <c r="J17" s="94">
        <f>'6º Medição'!J17*0.0717</f>
        <v>93.571367999999993</v>
      </c>
      <c r="K17" s="94">
        <f t="shared" si="1"/>
        <v>0</v>
      </c>
      <c r="L17" s="94">
        <f t="shared" si="2"/>
        <v>0</v>
      </c>
      <c r="M17" s="150">
        <f t="shared" si="3"/>
        <v>0</v>
      </c>
      <c r="N17" s="160">
        <f t="shared" si="4"/>
        <v>93.571367999999993</v>
      </c>
      <c r="O17" s="160">
        <f t="shared" si="5"/>
        <v>0</v>
      </c>
    </row>
    <row r="18" spans="1:15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93">
        <f>'6º Medição'!M18</f>
        <v>1</v>
      </c>
      <c r="G18" s="93"/>
      <c r="H18" s="93">
        <f t="shared" si="0"/>
        <v>0</v>
      </c>
      <c r="I18" s="94">
        <f>ROUND('6º Medição'!I18*0.0717,2)</f>
        <v>40.36</v>
      </c>
      <c r="J18" s="94">
        <f>'6º Medição'!J18*0.0717</f>
        <v>52.465758000000001</v>
      </c>
      <c r="K18" s="94">
        <f t="shared" si="1"/>
        <v>0</v>
      </c>
      <c r="L18" s="94">
        <f t="shared" si="2"/>
        <v>0</v>
      </c>
      <c r="M18" s="150">
        <f t="shared" si="3"/>
        <v>1</v>
      </c>
      <c r="N18" s="160">
        <f t="shared" si="4"/>
        <v>52.465758000000001</v>
      </c>
      <c r="O18" s="160">
        <f t="shared" si="5"/>
        <v>52.465758000000001</v>
      </c>
    </row>
    <row r="19" spans="1:15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93">
        <f>'6º Medição'!M19</f>
        <v>0</v>
      </c>
      <c r="G19" s="93"/>
      <c r="H19" s="93">
        <f t="shared" si="0"/>
        <v>0</v>
      </c>
      <c r="I19" s="94">
        <f>ROUND('6º Medição'!I19*0.0717,2)</f>
        <v>29.82</v>
      </c>
      <c r="J19" s="94">
        <f>'6º Medição'!J19*0.0717</f>
        <v>38.763888000000001</v>
      </c>
      <c r="K19" s="94">
        <f t="shared" si="1"/>
        <v>0</v>
      </c>
      <c r="L19" s="94">
        <f t="shared" si="2"/>
        <v>0</v>
      </c>
      <c r="M19" s="150">
        <f t="shared" si="3"/>
        <v>0</v>
      </c>
      <c r="N19" s="160">
        <f t="shared" si="4"/>
        <v>38.763888000000001</v>
      </c>
      <c r="O19" s="160">
        <f t="shared" si="5"/>
        <v>0</v>
      </c>
    </row>
    <row r="20" spans="1:15" s="3" customFormat="1">
      <c r="A20" s="626"/>
      <c r="B20" s="626"/>
      <c r="C20" s="626"/>
      <c r="D20" s="626"/>
      <c r="E20" s="626"/>
      <c r="F20" s="93">
        <f>'6º Medição'!M20</f>
        <v>0</v>
      </c>
      <c r="G20" s="93"/>
      <c r="H20" s="93">
        <f t="shared" si="0"/>
        <v>0</v>
      </c>
      <c r="I20" s="94">
        <f>ROUND('6º Medição'!I20*0.0717,2)</f>
        <v>0</v>
      </c>
      <c r="J20" s="94">
        <f>'6º Medição'!J20*0.0717</f>
        <v>0</v>
      </c>
      <c r="K20" s="94"/>
      <c r="L20" s="94">
        <f t="shared" si="2"/>
        <v>0</v>
      </c>
      <c r="M20" s="150">
        <f t="shared" si="3"/>
        <v>0</v>
      </c>
      <c r="N20" s="160">
        <f t="shared" si="4"/>
        <v>0</v>
      </c>
      <c r="O20" s="160">
        <f t="shared" si="5"/>
        <v>0</v>
      </c>
    </row>
    <row r="21" spans="1:15" s="3" customFormat="1">
      <c r="A21" s="86"/>
      <c r="B21" s="86"/>
      <c r="C21" s="95">
        <v>2</v>
      </c>
      <c r="D21" s="96" t="s">
        <v>14</v>
      </c>
      <c r="E21" s="86"/>
      <c r="F21" s="93">
        <f>'6º Medição'!M21</f>
        <v>0</v>
      </c>
      <c r="G21" s="97"/>
      <c r="H21" s="93">
        <f t="shared" si="0"/>
        <v>0</v>
      </c>
      <c r="I21" s="94">
        <f>ROUND('6º Medição'!I21*0.0717,2)</f>
        <v>0</v>
      </c>
      <c r="J21" s="94">
        <f>'6º Medição'!J21*0.0717</f>
        <v>0</v>
      </c>
      <c r="K21" s="94"/>
      <c r="L21" s="94">
        <f t="shared" si="2"/>
        <v>0</v>
      </c>
      <c r="M21" s="150">
        <f t="shared" si="3"/>
        <v>0</v>
      </c>
      <c r="N21" s="160">
        <f t="shared" si="4"/>
        <v>0</v>
      </c>
      <c r="O21" s="160">
        <f t="shared" si="5"/>
        <v>0</v>
      </c>
    </row>
    <row r="22" spans="1:15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93">
        <f>'6º Medição'!M22</f>
        <v>0</v>
      </c>
      <c r="G22" s="93"/>
      <c r="H22" s="93">
        <f t="shared" si="0"/>
        <v>0</v>
      </c>
      <c r="I22" s="94">
        <f>ROUND('6º Medição'!I22*0.0717,2)</f>
        <v>1.36</v>
      </c>
      <c r="J22" s="94">
        <f>'6º Medição'!J22*0.0717</f>
        <v>1.7674049999999999</v>
      </c>
      <c r="K22" s="94">
        <f t="shared" si="1"/>
        <v>0</v>
      </c>
      <c r="L22" s="94">
        <f t="shared" si="2"/>
        <v>0</v>
      </c>
      <c r="M22" s="150">
        <f t="shared" si="3"/>
        <v>0</v>
      </c>
      <c r="N22" s="160">
        <f t="shared" si="4"/>
        <v>1.7674049999999999</v>
      </c>
      <c r="O22" s="160">
        <f t="shared" si="5"/>
        <v>0</v>
      </c>
    </row>
    <row r="23" spans="1:15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93">
        <f>'6º Medição'!M23</f>
        <v>0</v>
      </c>
      <c r="G23" s="93"/>
      <c r="H23" s="93">
        <f t="shared" si="0"/>
        <v>0</v>
      </c>
      <c r="I23" s="94">
        <f>ROUND('6º Medição'!I23*0.0717,2)</f>
        <v>0.66</v>
      </c>
      <c r="J23" s="94">
        <f>'6º Medição'!J23*0.0717</f>
        <v>0.85538099999999995</v>
      </c>
      <c r="K23" s="94">
        <f t="shared" si="1"/>
        <v>0</v>
      </c>
      <c r="L23" s="94">
        <f t="shared" si="2"/>
        <v>0</v>
      </c>
      <c r="M23" s="150">
        <f t="shared" si="3"/>
        <v>0</v>
      </c>
      <c r="N23" s="160">
        <f t="shared" si="4"/>
        <v>0.85538099999999995</v>
      </c>
      <c r="O23" s="160">
        <f t="shared" si="5"/>
        <v>0</v>
      </c>
    </row>
    <row r="24" spans="1:15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93">
        <f>'6º Medição'!M24</f>
        <v>0</v>
      </c>
      <c r="G24" s="93"/>
      <c r="H24" s="93">
        <f t="shared" si="0"/>
        <v>0</v>
      </c>
      <c r="I24" s="94">
        <f>ROUND('6º Medição'!I24*0.0717,2)</f>
        <v>0.3</v>
      </c>
      <c r="J24" s="94">
        <f>'6º Medição'!J24*0.0717</f>
        <v>0.39363300000000001</v>
      </c>
      <c r="K24" s="94">
        <f t="shared" si="1"/>
        <v>0</v>
      </c>
      <c r="L24" s="94">
        <f t="shared" si="2"/>
        <v>0</v>
      </c>
      <c r="M24" s="150">
        <f t="shared" si="3"/>
        <v>0</v>
      </c>
      <c r="N24" s="160">
        <f t="shared" si="4"/>
        <v>0.39363300000000001</v>
      </c>
      <c r="O24" s="160">
        <f t="shared" si="5"/>
        <v>0</v>
      </c>
    </row>
    <row r="25" spans="1:15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93">
        <f>'6º Medição'!M25</f>
        <v>0</v>
      </c>
      <c r="G25" s="93"/>
      <c r="H25" s="93">
        <f t="shared" si="0"/>
        <v>0</v>
      </c>
      <c r="I25" s="94">
        <f>ROUND('6º Medição'!I25*0.0717,2)</f>
        <v>0.16</v>
      </c>
      <c r="J25" s="94">
        <f>'6º Medição'!J25*0.0717</f>
        <v>0.21151500000000001</v>
      </c>
      <c r="K25" s="94">
        <f t="shared" si="1"/>
        <v>0</v>
      </c>
      <c r="L25" s="94">
        <f t="shared" si="2"/>
        <v>0</v>
      </c>
      <c r="M25" s="150">
        <f t="shared" si="3"/>
        <v>0</v>
      </c>
      <c r="N25" s="160">
        <f t="shared" si="4"/>
        <v>0.21151500000000001</v>
      </c>
      <c r="O25" s="160">
        <f t="shared" si="5"/>
        <v>0</v>
      </c>
    </row>
    <row r="26" spans="1:15" s="3" customFormat="1" ht="15" customHeight="1">
      <c r="A26" s="610"/>
      <c r="B26" s="611"/>
      <c r="C26" s="611"/>
      <c r="D26" s="611"/>
      <c r="E26" s="612"/>
      <c r="F26" s="93">
        <f>'6º Medição'!M26</f>
        <v>0</v>
      </c>
      <c r="G26" s="93"/>
      <c r="H26" s="93">
        <f t="shared" si="0"/>
        <v>0</v>
      </c>
      <c r="I26" s="94">
        <f>ROUND('6º Medição'!I26*0.0717,2)</f>
        <v>0</v>
      </c>
      <c r="J26" s="94">
        <f>'6º Medição'!J26*0.0717</f>
        <v>0</v>
      </c>
      <c r="K26" s="94"/>
      <c r="L26" s="94">
        <f t="shared" si="2"/>
        <v>0</v>
      </c>
      <c r="M26" s="150">
        <f t="shared" si="3"/>
        <v>0</v>
      </c>
      <c r="N26" s="160">
        <f t="shared" si="4"/>
        <v>0</v>
      </c>
      <c r="O26" s="160">
        <f t="shared" si="5"/>
        <v>0</v>
      </c>
    </row>
    <row r="27" spans="1:15" s="3" customFormat="1">
      <c r="A27" s="86"/>
      <c r="B27" s="86"/>
      <c r="C27" s="125">
        <v>3</v>
      </c>
      <c r="D27" s="124" t="s">
        <v>24</v>
      </c>
      <c r="E27" s="86"/>
      <c r="F27" s="93">
        <f>'6º Medição'!M27</f>
        <v>0</v>
      </c>
      <c r="G27" s="97"/>
      <c r="H27" s="93">
        <f t="shared" si="0"/>
        <v>0</v>
      </c>
      <c r="I27" s="94">
        <f>ROUND('6º Medição'!I27*0.0717,2)</f>
        <v>0</v>
      </c>
      <c r="J27" s="94">
        <f>'6º Medição'!J27*0.0717</f>
        <v>0</v>
      </c>
      <c r="K27" s="94"/>
      <c r="L27" s="94">
        <f t="shared" si="2"/>
        <v>0</v>
      </c>
      <c r="M27" s="150">
        <f t="shared" si="3"/>
        <v>0</v>
      </c>
      <c r="N27" s="160">
        <f t="shared" si="4"/>
        <v>0</v>
      </c>
      <c r="O27" s="160">
        <f t="shared" si="5"/>
        <v>0</v>
      </c>
    </row>
    <row r="28" spans="1:15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93">
        <f>'6º Medição'!M28</f>
        <v>0</v>
      </c>
      <c r="G28" s="170"/>
      <c r="H28" s="93">
        <f t="shared" si="0"/>
        <v>0</v>
      </c>
      <c r="I28" s="94">
        <f>ROUND('6º Medição'!I28*0.0717,2)</f>
        <v>3.97</v>
      </c>
      <c r="J28" s="94">
        <f>'6º Medição'!J28*0.0717</f>
        <v>5.1602490000000003</v>
      </c>
      <c r="K28" s="94">
        <f t="shared" si="1"/>
        <v>0</v>
      </c>
      <c r="L28" s="94">
        <f t="shared" si="2"/>
        <v>0</v>
      </c>
      <c r="M28" s="150">
        <f t="shared" si="3"/>
        <v>0</v>
      </c>
      <c r="N28" s="160">
        <f t="shared" si="4"/>
        <v>5.1602490000000003</v>
      </c>
      <c r="O28" s="160">
        <f t="shared" si="5"/>
        <v>0</v>
      </c>
    </row>
    <row r="29" spans="1:15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93">
        <f>'6º Medição'!M29</f>
        <v>389.98</v>
      </c>
      <c r="G29" s="159">
        <f>'7º MEDIÇÃO'!G29</f>
        <v>389.98</v>
      </c>
      <c r="H29" s="93">
        <f t="shared" si="0"/>
        <v>389.98</v>
      </c>
      <c r="I29" s="94">
        <f>ROUND('6º Medição'!I29*0.0717,2)</f>
        <v>2.34</v>
      </c>
      <c r="J29" s="94">
        <f>'6º Medição'!J29*0.0717</f>
        <v>3.0372119999999998</v>
      </c>
      <c r="K29" s="94">
        <f t="shared" si="1"/>
        <v>1184.45193576</v>
      </c>
      <c r="L29" s="94">
        <f t="shared" si="2"/>
        <v>1184.45193576</v>
      </c>
      <c r="M29" s="150">
        <f t="shared" si="3"/>
        <v>0</v>
      </c>
      <c r="N29" s="160">
        <f t="shared" si="4"/>
        <v>3.0372119999999998</v>
      </c>
      <c r="O29" s="160">
        <f t="shared" si="5"/>
        <v>0</v>
      </c>
    </row>
    <row r="30" spans="1:15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93">
        <f>'6º Medição'!M30</f>
        <v>45.73</v>
      </c>
      <c r="G30" s="159">
        <f>'7º MEDIÇÃO'!G30</f>
        <v>0</v>
      </c>
      <c r="H30" s="93">
        <f t="shared" si="0"/>
        <v>0</v>
      </c>
      <c r="I30" s="94">
        <f>ROUND('6º Medição'!I30*0.0717,2)</f>
        <v>8.17</v>
      </c>
      <c r="J30" s="94">
        <f>'6º Medição'!J30*0.0717</f>
        <v>10.618053</v>
      </c>
      <c r="K30" s="94">
        <f t="shared" si="1"/>
        <v>0</v>
      </c>
      <c r="L30" s="94">
        <f t="shared" si="2"/>
        <v>0</v>
      </c>
      <c r="M30" s="150">
        <f t="shared" si="3"/>
        <v>45.73</v>
      </c>
      <c r="N30" s="160">
        <f t="shared" si="4"/>
        <v>10.618053</v>
      </c>
      <c r="O30" s="160">
        <f t="shared" si="5"/>
        <v>485.56356368999997</v>
      </c>
    </row>
    <row r="31" spans="1:15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93">
        <f>'6º Medição'!M31</f>
        <v>36.1</v>
      </c>
      <c r="G31" s="159">
        <f>'7º MEDIÇÃO'!G31</f>
        <v>36.1</v>
      </c>
      <c r="H31" s="93">
        <f t="shared" si="0"/>
        <v>36.1</v>
      </c>
      <c r="I31" s="94">
        <f>ROUND('6º Medição'!I31*0.0717,2)</f>
        <v>1.24</v>
      </c>
      <c r="J31" s="94">
        <f>'6º Medição'!J31*0.0717</f>
        <v>1.6096649999999999</v>
      </c>
      <c r="K31" s="94">
        <f t="shared" si="1"/>
        <v>58.108906499999996</v>
      </c>
      <c r="L31" s="94">
        <f t="shared" si="2"/>
        <v>58.108906499999996</v>
      </c>
      <c r="M31" s="150">
        <f t="shared" si="3"/>
        <v>0</v>
      </c>
      <c r="N31" s="160">
        <f t="shared" si="4"/>
        <v>1.6096649999999999</v>
      </c>
      <c r="O31" s="160">
        <f t="shared" si="5"/>
        <v>0</v>
      </c>
    </row>
    <row r="32" spans="1:15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93">
        <f>'6º Medição'!M32</f>
        <v>77.73</v>
      </c>
      <c r="G32" s="159">
        <f>'7º MEDIÇÃO'!G32</f>
        <v>77.73</v>
      </c>
      <c r="H32" s="93">
        <f t="shared" si="0"/>
        <v>77.73</v>
      </c>
      <c r="I32" s="94">
        <f>ROUND('6º Medição'!I32*0.0717,2)</f>
        <v>2.16</v>
      </c>
      <c r="J32" s="94">
        <f>'6º Medição'!J32*0.0717</f>
        <v>2.8084890000000002</v>
      </c>
      <c r="K32" s="94">
        <f t="shared" si="1"/>
        <v>218.30384997000002</v>
      </c>
      <c r="L32" s="94">
        <f t="shared" si="2"/>
        <v>218.30384997000002</v>
      </c>
      <c r="M32" s="150">
        <f t="shared" si="3"/>
        <v>0</v>
      </c>
      <c r="N32" s="160">
        <f t="shared" si="4"/>
        <v>2.8084890000000002</v>
      </c>
      <c r="O32" s="160">
        <f t="shared" si="5"/>
        <v>0</v>
      </c>
    </row>
    <row r="33" spans="1:15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93">
        <f>'6º Medição'!M33</f>
        <v>369.91</v>
      </c>
      <c r="G33" s="159">
        <f>'7º MEDIÇÃO'!G33</f>
        <v>369.91</v>
      </c>
      <c r="H33" s="93">
        <f t="shared" si="0"/>
        <v>369.91</v>
      </c>
      <c r="I33" s="94">
        <f>ROUND('6º Medição'!I33*0.0717,2)</f>
        <v>1.77</v>
      </c>
      <c r="J33" s="94">
        <f>'6º Medição'!J33*0.0717</f>
        <v>2.3065890000000002</v>
      </c>
      <c r="K33" s="94">
        <f t="shared" si="1"/>
        <v>853.23033699000018</v>
      </c>
      <c r="L33" s="94">
        <f t="shared" si="2"/>
        <v>853.23033699000018</v>
      </c>
      <c r="M33" s="150">
        <f t="shared" si="3"/>
        <v>0</v>
      </c>
      <c r="N33" s="160">
        <f t="shared" si="4"/>
        <v>2.3065890000000002</v>
      </c>
      <c r="O33" s="160">
        <f t="shared" si="5"/>
        <v>0</v>
      </c>
    </row>
    <row r="34" spans="1:15" s="3" customFormat="1">
      <c r="A34" s="626"/>
      <c r="B34" s="626"/>
      <c r="C34" s="626"/>
      <c r="D34" s="626"/>
      <c r="E34" s="626"/>
      <c r="F34" s="93">
        <f>'6º Medição'!M34</f>
        <v>0</v>
      </c>
      <c r="G34" s="93"/>
      <c r="H34" s="93">
        <f t="shared" si="0"/>
        <v>0</v>
      </c>
      <c r="I34" s="94">
        <f>ROUND('6º Medição'!I34*0.0717,2)</f>
        <v>0</v>
      </c>
      <c r="J34" s="94">
        <f>'6º Medição'!J34*0.0717</f>
        <v>0</v>
      </c>
      <c r="K34" s="94"/>
      <c r="L34" s="94">
        <f t="shared" si="2"/>
        <v>0</v>
      </c>
      <c r="M34" s="150">
        <f t="shared" si="3"/>
        <v>0</v>
      </c>
      <c r="N34" s="160">
        <f t="shared" si="4"/>
        <v>0</v>
      </c>
      <c r="O34" s="160">
        <f t="shared" si="5"/>
        <v>0</v>
      </c>
    </row>
    <row r="35" spans="1:15" s="3" customFormat="1">
      <c r="A35" s="86"/>
      <c r="B35" s="86"/>
      <c r="C35" s="95">
        <v>4</v>
      </c>
      <c r="D35" s="96" t="s">
        <v>39</v>
      </c>
      <c r="E35" s="86"/>
      <c r="F35" s="93">
        <f>'6º Medição'!M35</f>
        <v>0</v>
      </c>
      <c r="G35" s="97"/>
      <c r="H35" s="93">
        <f t="shared" si="0"/>
        <v>0</v>
      </c>
      <c r="I35" s="94">
        <f>ROUND('6º Medição'!I35*0.0717,2)</f>
        <v>0</v>
      </c>
      <c r="J35" s="94">
        <f>'6º Medição'!J35*0.0717</f>
        <v>0</v>
      </c>
      <c r="K35" s="94"/>
      <c r="L35" s="94">
        <f t="shared" si="2"/>
        <v>0</v>
      </c>
      <c r="M35" s="150">
        <f t="shared" si="3"/>
        <v>0</v>
      </c>
      <c r="N35" s="160">
        <f t="shared" si="4"/>
        <v>0</v>
      </c>
      <c r="O35" s="160">
        <f t="shared" si="5"/>
        <v>0</v>
      </c>
    </row>
    <row r="36" spans="1:15" s="3" customFormat="1">
      <c r="A36" s="85"/>
      <c r="B36" s="85"/>
      <c r="C36" s="85"/>
      <c r="D36" s="100" t="s">
        <v>40</v>
      </c>
      <c r="E36" s="85"/>
      <c r="F36" s="93">
        <f>'6º Medição'!M36</f>
        <v>0</v>
      </c>
      <c r="G36" s="93"/>
      <c r="H36" s="93">
        <f t="shared" si="0"/>
        <v>0</v>
      </c>
      <c r="I36" s="94">
        <f>ROUND('6º Medição'!I36*0.0717,2)</f>
        <v>0</v>
      </c>
      <c r="J36" s="94">
        <f>'6º Medição'!J36*0.0717</f>
        <v>0</v>
      </c>
      <c r="K36" s="94"/>
      <c r="L36" s="94">
        <f t="shared" si="2"/>
        <v>0</v>
      </c>
      <c r="M36" s="150">
        <f t="shared" si="3"/>
        <v>0</v>
      </c>
      <c r="N36" s="160">
        <f t="shared" si="4"/>
        <v>0</v>
      </c>
      <c r="O36" s="160">
        <f t="shared" si="5"/>
        <v>0</v>
      </c>
    </row>
    <row r="37" spans="1:15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93">
        <f>'6º Medição'!M37</f>
        <v>0</v>
      </c>
      <c r="G37" s="93"/>
      <c r="H37" s="93">
        <f t="shared" si="0"/>
        <v>0</v>
      </c>
      <c r="I37" s="94">
        <f>ROUND('6º Medição'!I37*0.0717,2)</f>
        <v>2.93</v>
      </c>
      <c r="J37" s="94">
        <f>'6º Medição'!J37*0.0717</f>
        <v>3.811572</v>
      </c>
      <c r="K37" s="94">
        <f t="shared" si="1"/>
        <v>0</v>
      </c>
      <c r="L37" s="94">
        <f t="shared" si="2"/>
        <v>0</v>
      </c>
      <c r="M37" s="150">
        <f t="shared" si="3"/>
        <v>0</v>
      </c>
      <c r="N37" s="160">
        <f t="shared" si="4"/>
        <v>3.811572</v>
      </c>
      <c r="O37" s="160">
        <f t="shared" si="5"/>
        <v>0</v>
      </c>
    </row>
    <row r="38" spans="1:15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93">
        <f>'6º Medição'!M38</f>
        <v>0</v>
      </c>
      <c r="G38" s="93"/>
      <c r="H38" s="93">
        <f t="shared" si="0"/>
        <v>0</v>
      </c>
      <c r="I38" s="94">
        <f>ROUND('6º Medição'!I38*0.0717,2)</f>
        <v>0.49</v>
      </c>
      <c r="J38" s="94">
        <f>'6º Medição'!J38*0.0717</f>
        <v>0.63741300000000001</v>
      </c>
      <c r="K38" s="94">
        <f t="shared" si="1"/>
        <v>0</v>
      </c>
      <c r="L38" s="94">
        <f t="shared" si="2"/>
        <v>0</v>
      </c>
      <c r="M38" s="150">
        <f t="shared" si="3"/>
        <v>0</v>
      </c>
      <c r="N38" s="160">
        <f t="shared" si="4"/>
        <v>0.63741300000000001</v>
      </c>
      <c r="O38" s="160">
        <f t="shared" si="5"/>
        <v>0</v>
      </c>
    </row>
    <row r="39" spans="1:15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93">
        <f>'6º Medição'!M39</f>
        <v>0</v>
      </c>
      <c r="G39" s="93"/>
      <c r="H39" s="93">
        <f t="shared" si="0"/>
        <v>0</v>
      </c>
      <c r="I39" s="94">
        <f>ROUND('6º Medição'!I39*0.0717,2)</f>
        <v>4.6500000000000004</v>
      </c>
      <c r="J39" s="94">
        <f>'6º Medição'!J39*0.0717</f>
        <v>6.0507629999999999</v>
      </c>
      <c r="K39" s="94">
        <f t="shared" si="1"/>
        <v>0</v>
      </c>
      <c r="L39" s="94">
        <f t="shared" si="2"/>
        <v>0</v>
      </c>
      <c r="M39" s="150">
        <f t="shared" si="3"/>
        <v>0</v>
      </c>
      <c r="N39" s="160">
        <f t="shared" si="4"/>
        <v>6.0507629999999999</v>
      </c>
      <c r="O39" s="160">
        <f t="shared" si="5"/>
        <v>0</v>
      </c>
    </row>
    <row r="40" spans="1:15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93">
        <f>'6º Medição'!M40</f>
        <v>0</v>
      </c>
      <c r="G40" s="93"/>
      <c r="H40" s="93">
        <f t="shared" si="0"/>
        <v>0</v>
      </c>
      <c r="I40" s="94">
        <f>ROUND('6º Medição'!I40*0.0717,2)</f>
        <v>1.31</v>
      </c>
      <c r="J40" s="94">
        <f>'6º Medição'!J40*0.0717</f>
        <v>1.6985730000000001</v>
      </c>
      <c r="K40" s="94">
        <f t="shared" si="1"/>
        <v>0</v>
      </c>
      <c r="L40" s="94">
        <f t="shared" si="2"/>
        <v>0</v>
      </c>
      <c r="M40" s="150">
        <f t="shared" si="3"/>
        <v>0</v>
      </c>
      <c r="N40" s="160">
        <f t="shared" si="4"/>
        <v>1.6985730000000001</v>
      </c>
      <c r="O40" s="160">
        <f t="shared" si="5"/>
        <v>0</v>
      </c>
    </row>
    <row r="41" spans="1:15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93">
        <f>'6º Medição'!M41</f>
        <v>0</v>
      </c>
      <c r="G41" s="93"/>
      <c r="H41" s="93">
        <f t="shared" si="0"/>
        <v>0</v>
      </c>
      <c r="I41" s="94">
        <f>ROUND('6º Medição'!I41*0.0717,2)</f>
        <v>0.49</v>
      </c>
      <c r="J41" s="94">
        <f>'6º Medição'!J41*0.0717</f>
        <v>0.63741300000000001</v>
      </c>
      <c r="K41" s="94">
        <f t="shared" si="1"/>
        <v>0</v>
      </c>
      <c r="L41" s="94">
        <f t="shared" si="2"/>
        <v>0</v>
      </c>
      <c r="M41" s="150">
        <f t="shared" si="3"/>
        <v>0</v>
      </c>
      <c r="N41" s="160">
        <f t="shared" si="4"/>
        <v>0.63741300000000001</v>
      </c>
      <c r="O41" s="160">
        <f t="shared" si="5"/>
        <v>0</v>
      </c>
    </row>
    <row r="42" spans="1:15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93">
        <f>'6º Medição'!M42</f>
        <v>0</v>
      </c>
      <c r="G42" s="93"/>
      <c r="H42" s="93">
        <f t="shared" si="0"/>
        <v>0</v>
      </c>
      <c r="I42" s="94">
        <f>ROUND('6º Medição'!I42*0.0717,2)</f>
        <v>0.49</v>
      </c>
      <c r="J42" s="94">
        <f>'6º Medição'!J42*0.0717</f>
        <v>0.63741300000000001</v>
      </c>
      <c r="K42" s="94">
        <f t="shared" si="1"/>
        <v>0</v>
      </c>
      <c r="L42" s="94">
        <f t="shared" si="2"/>
        <v>0</v>
      </c>
      <c r="M42" s="150">
        <f t="shared" si="3"/>
        <v>0</v>
      </c>
      <c r="N42" s="160">
        <f t="shared" si="4"/>
        <v>0.63741300000000001</v>
      </c>
      <c r="O42" s="160">
        <f t="shared" si="5"/>
        <v>0</v>
      </c>
    </row>
    <row r="43" spans="1:15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93">
        <f>'6º Medição'!M43</f>
        <v>0</v>
      </c>
      <c r="G43" s="93"/>
      <c r="H43" s="93">
        <f t="shared" si="0"/>
        <v>0</v>
      </c>
      <c r="I43" s="94">
        <f>ROUND('6º Medição'!I43*0.0717,2)</f>
        <v>26.88</v>
      </c>
      <c r="J43" s="94">
        <f>'6º Medição'!J43*0.0717</f>
        <v>34.937975999999999</v>
      </c>
      <c r="K43" s="94">
        <f t="shared" si="1"/>
        <v>0</v>
      </c>
      <c r="L43" s="94">
        <f t="shared" si="2"/>
        <v>0</v>
      </c>
      <c r="M43" s="150">
        <f t="shared" si="3"/>
        <v>0</v>
      </c>
      <c r="N43" s="160">
        <f t="shared" si="4"/>
        <v>34.937975999999999</v>
      </c>
      <c r="O43" s="160">
        <f t="shared" si="5"/>
        <v>0</v>
      </c>
    </row>
    <row r="44" spans="1:15" s="3" customFormat="1" ht="15" customHeight="1">
      <c r="A44" s="176"/>
      <c r="B44" s="176"/>
      <c r="C44" s="176"/>
      <c r="D44" s="176"/>
      <c r="E44" s="176"/>
      <c r="F44" s="93">
        <f>'6º Medição'!M44</f>
        <v>0</v>
      </c>
      <c r="G44" s="102"/>
      <c r="H44" s="93">
        <f t="shared" si="0"/>
        <v>0</v>
      </c>
      <c r="I44" s="94">
        <f>ROUND('6º Medição'!I44*0.0717,2)</f>
        <v>0</v>
      </c>
      <c r="J44" s="94">
        <f>'6º Medição'!J44*0.0717</f>
        <v>0</v>
      </c>
      <c r="K44" s="94"/>
      <c r="L44" s="94">
        <f t="shared" si="2"/>
        <v>0</v>
      </c>
      <c r="M44" s="150">
        <f t="shared" si="3"/>
        <v>0</v>
      </c>
      <c r="N44" s="160">
        <f t="shared" si="4"/>
        <v>0</v>
      </c>
      <c r="O44" s="160">
        <f t="shared" si="5"/>
        <v>0</v>
      </c>
    </row>
    <row r="45" spans="1:15" s="3" customFormat="1" ht="15" customHeight="1">
      <c r="A45" s="610" t="s">
        <v>50</v>
      </c>
      <c r="B45" s="611"/>
      <c r="C45" s="611"/>
      <c r="D45" s="611"/>
      <c r="E45" s="611"/>
      <c r="F45" s="93">
        <f>'6º Medição'!M45</f>
        <v>0</v>
      </c>
      <c r="G45" s="103"/>
      <c r="H45" s="93">
        <f t="shared" si="0"/>
        <v>0</v>
      </c>
      <c r="I45" s="94">
        <f>ROUND('6º Medição'!I45*0.0717,2)</f>
        <v>0</v>
      </c>
      <c r="J45" s="94">
        <f>'6º Medição'!J45*0.0717</f>
        <v>0</v>
      </c>
      <c r="K45" s="94"/>
      <c r="L45" s="94">
        <f t="shared" si="2"/>
        <v>0</v>
      </c>
      <c r="M45" s="150">
        <f t="shared" si="3"/>
        <v>0</v>
      </c>
      <c r="N45" s="160">
        <f t="shared" si="4"/>
        <v>0</v>
      </c>
      <c r="O45" s="160">
        <f t="shared" si="5"/>
        <v>0</v>
      </c>
    </row>
    <row r="46" spans="1:15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93">
        <f>'6º Medição'!M46</f>
        <v>0</v>
      </c>
      <c r="G46" s="93"/>
      <c r="H46" s="93">
        <f t="shared" si="0"/>
        <v>0</v>
      </c>
      <c r="I46" s="94">
        <f>ROUND('6º Medição'!I46*0.0717,2)</f>
        <v>2.2000000000000002</v>
      </c>
      <c r="J46" s="94">
        <f>'6º Medição'!J46*0.0717</f>
        <v>2.8543769999999999</v>
      </c>
      <c r="K46" s="94">
        <f t="shared" si="1"/>
        <v>0</v>
      </c>
      <c r="L46" s="94">
        <f t="shared" si="2"/>
        <v>0</v>
      </c>
      <c r="M46" s="150">
        <f t="shared" si="3"/>
        <v>0</v>
      </c>
      <c r="N46" s="160">
        <f t="shared" si="4"/>
        <v>2.8543769999999999</v>
      </c>
      <c r="O46" s="160">
        <f t="shared" si="5"/>
        <v>0</v>
      </c>
    </row>
    <row r="47" spans="1:15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93">
        <f>'6º Medição'!M47</f>
        <v>0</v>
      </c>
      <c r="G47" s="170"/>
      <c r="H47" s="93">
        <f t="shared" si="0"/>
        <v>0</v>
      </c>
      <c r="I47" s="94">
        <f>ROUND('6º Medição'!I47*0.0717,2)</f>
        <v>0.49</v>
      </c>
      <c r="J47" s="94">
        <f>'6º Medição'!J47*0.0717</f>
        <v>0.63741300000000001</v>
      </c>
      <c r="K47" s="94">
        <f t="shared" si="1"/>
        <v>0</v>
      </c>
      <c r="L47" s="94">
        <f t="shared" si="2"/>
        <v>0</v>
      </c>
      <c r="M47" s="150">
        <f t="shared" si="3"/>
        <v>0</v>
      </c>
      <c r="N47" s="160">
        <f t="shared" si="4"/>
        <v>0.63741300000000001</v>
      </c>
      <c r="O47" s="160">
        <f t="shared" si="5"/>
        <v>0</v>
      </c>
    </row>
    <row r="48" spans="1:15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93">
        <f>'6º Medição'!M48</f>
        <v>0</v>
      </c>
      <c r="G48" s="170"/>
      <c r="H48" s="93">
        <f t="shared" si="0"/>
        <v>0</v>
      </c>
      <c r="I48" s="94">
        <f>ROUND('6º Medição'!I48*0.0717,2)</f>
        <v>0.49</v>
      </c>
      <c r="J48" s="94">
        <f>'6º Medição'!J48*0.0717</f>
        <v>0.63741300000000001</v>
      </c>
      <c r="K48" s="94">
        <f t="shared" si="1"/>
        <v>0</v>
      </c>
      <c r="L48" s="94">
        <f t="shared" si="2"/>
        <v>0</v>
      </c>
      <c r="M48" s="150">
        <f t="shared" si="3"/>
        <v>0</v>
      </c>
      <c r="N48" s="160">
        <f t="shared" si="4"/>
        <v>0.63741300000000001</v>
      </c>
      <c r="O48" s="160">
        <f t="shared" si="5"/>
        <v>0</v>
      </c>
    </row>
    <row r="49" spans="1:15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93">
        <f>'6º Medição'!M49</f>
        <v>0</v>
      </c>
      <c r="G49" s="170"/>
      <c r="H49" s="93">
        <f t="shared" si="0"/>
        <v>0</v>
      </c>
      <c r="I49" s="94">
        <f>ROUND('6º Medição'!I49*0.0717,2)</f>
        <v>26.88</v>
      </c>
      <c r="J49" s="94">
        <f>'6º Medição'!J49*0.0717</f>
        <v>34.937975999999999</v>
      </c>
      <c r="K49" s="94">
        <f t="shared" si="1"/>
        <v>0</v>
      </c>
      <c r="L49" s="94">
        <f t="shared" si="2"/>
        <v>0</v>
      </c>
      <c r="M49" s="150">
        <f t="shared" si="3"/>
        <v>0</v>
      </c>
      <c r="N49" s="160">
        <f t="shared" si="4"/>
        <v>34.937975999999999</v>
      </c>
      <c r="O49" s="160">
        <f t="shared" si="5"/>
        <v>0</v>
      </c>
    </row>
    <row r="50" spans="1:15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93">
        <f>'6º Medição'!M50</f>
        <v>0</v>
      </c>
      <c r="G50" s="93"/>
      <c r="H50" s="93">
        <f t="shared" si="0"/>
        <v>0</v>
      </c>
      <c r="I50" s="94">
        <f>ROUND('6º Medição'!I50*0.0717,2)</f>
        <v>3.56</v>
      </c>
      <c r="J50" s="94">
        <f>'6º Medição'!J50*0.0717</f>
        <v>4.6260839999999996</v>
      </c>
      <c r="K50" s="94">
        <f t="shared" si="1"/>
        <v>0</v>
      </c>
      <c r="L50" s="94">
        <f t="shared" si="2"/>
        <v>0</v>
      </c>
      <c r="M50" s="150">
        <f t="shared" si="3"/>
        <v>0</v>
      </c>
      <c r="N50" s="160">
        <f t="shared" si="4"/>
        <v>4.6260839999999996</v>
      </c>
      <c r="O50" s="160">
        <f t="shared" si="5"/>
        <v>0</v>
      </c>
    </row>
    <row r="51" spans="1:15" s="3" customFormat="1" ht="60">
      <c r="A51" s="175" t="s">
        <v>5</v>
      </c>
      <c r="B51" s="175" t="s">
        <v>51</v>
      </c>
      <c r="C51" s="85" t="s">
        <v>354</v>
      </c>
      <c r="D51" s="92" t="s">
        <v>241</v>
      </c>
      <c r="E51" s="85" t="s">
        <v>35</v>
      </c>
      <c r="F51" s="93">
        <f>'6º Medição'!M51</f>
        <v>0</v>
      </c>
      <c r="G51" s="93"/>
      <c r="H51" s="93">
        <f t="shared" si="0"/>
        <v>0</v>
      </c>
      <c r="I51" s="94">
        <f>ROUND('6º Medição'!I51*0.0717,2)</f>
        <v>1.02</v>
      </c>
      <c r="J51" s="94">
        <f>'6º Medição'!J51*0.0717</f>
        <v>1.3264499999999999</v>
      </c>
      <c r="K51" s="94">
        <f t="shared" si="1"/>
        <v>0</v>
      </c>
      <c r="L51" s="94">
        <f t="shared" si="2"/>
        <v>0</v>
      </c>
      <c r="M51" s="151">
        <f t="shared" si="3"/>
        <v>0</v>
      </c>
      <c r="N51" s="160">
        <f t="shared" si="4"/>
        <v>1.3264499999999999</v>
      </c>
      <c r="O51" s="160">
        <f t="shared" si="5"/>
        <v>0</v>
      </c>
    </row>
    <row r="52" spans="1:15" s="3" customFormat="1">
      <c r="A52" s="175"/>
      <c r="B52" s="175"/>
      <c r="C52" s="85"/>
      <c r="D52" s="92" t="s">
        <v>501</v>
      </c>
      <c r="E52" s="85"/>
      <c r="F52" s="93">
        <f>'6º Medição'!M52</f>
        <v>0</v>
      </c>
      <c r="G52" s="93"/>
      <c r="H52" s="93">
        <f t="shared" si="0"/>
        <v>0</v>
      </c>
      <c r="I52" s="94">
        <f>ROUND('6º Medição'!I52*0.0717,2)</f>
        <v>0</v>
      </c>
      <c r="J52" s="94">
        <f>'6º Medição'!J52*0.0717</f>
        <v>0</v>
      </c>
      <c r="K52" s="94"/>
      <c r="L52" s="94">
        <f t="shared" si="2"/>
        <v>0</v>
      </c>
      <c r="M52" s="150">
        <f t="shared" si="3"/>
        <v>0</v>
      </c>
      <c r="N52" s="160">
        <f t="shared" si="4"/>
        <v>0</v>
      </c>
      <c r="O52" s="160">
        <f t="shared" si="5"/>
        <v>0</v>
      </c>
    </row>
    <row r="53" spans="1:15" s="3" customFormat="1">
      <c r="A53" s="177"/>
      <c r="B53" s="178"/>
      <c r="C53" s="178"/>
      <c r="D53" s="178"/>
      <c r="E53" s="178"/>
      <c r="F53" s="93">
        <f>'6º Medição'!M53</f>
        <v>0</v>
      </c>
      <c r="G53" s="104"/>
      <c r="H53" s="93">
        <f t="shared" si="0"/>
        <v>0</v>
      </c>
      <c r="I53" s="94">
        <f>ROUND('6º Medição'!I53*0.0717,2)</f>
        <v>0</v>
      </c>
      <c r="J53" s="94">
        <f>'6º Medição'!J53*0.0717</f>
        <v>0</v>
      </c>
      <c r="K53" s="94"/>
      <c r="L53" s="94">
        <f t="shared" si="2"/>
        <v>0</v>
      </c>
      <c r="M53" s="150">
        <f t="shared" si="3"/>
        <v>0</v>
      </c>
      <c r="N53" s="160">
        <f t="shared" si="4"/>
        <v>0</v>
      </c>
      <c r="O53" s="160">
        <f t="shared" si="5"/>
        <v>0</v>
      </c>
    </row>
    <row r="54" spans="1:15" s="3" customFormat="1">
      <c r="A54" s="88"/>
      <c r="B54" s="88"/>
      <c r="C54" s="105">
        <v>5</v>
      </c>
      <c r="D54" s="96" t="s">
        <v>52</v>
      </c>
      <c r="E54" s="86"/>
      <c r="F54" s="93">
        <f>'6º Medição'!M54</f>
        <v>0</v>
      </c>
      <c r="G54" s="97"/>
      <c r="H54" s="93">
        <f t="shared" si="0"/>
        <v>0</v>
      </c>
      <c r="I54" s="94">
        <f>ROUND('6º Medição'!I54*0.0717,2)</f>
        <v>0</v>
      </c>
      <c r="J54" s="94">
        <f>'6º Medição'!J54*0.0717</f>
        <v>0</v>
      </c>
      <c r="K54" s="94"/>
      <c r="L54" s="94">
        <f t="shared" si="2"/>
        <v>0</v>
      </c>
      <c r="M54" s="150">
        <f t="shared" si="3"/>
        <v>0</v>
      </c>
      <c r="N54" s="160">
        <f t="shared" si="4"/>
        <v>0</v>
      </c>
      <c r="O54" s="160">
        <f t="shared" si="5"/>
        <v>0</v>
      </c>
    </row>
    <row r="55" spans="1:15" s="3" customFormat="1" ht="60">
      <c r="A55" s="175" t="s">
        <v>5</v>
      </c>
      <c r="B55" s="175" t="s">
        <v>53</v>
      </c>
      <c r="C55" s="175" t="s">
        <v>355</v>
      </c>
      <c r="D55" s="92" t="s">
        <v>243</v>
      </c>
      <c r="E55" s="85" t="s">
        <v>29</v>
      </c>
      <c r="F55" s="93">
        <f>'6º Medição'!M55</f>
        <v>0</v>
      </c>
      <c r="G55" s="93"/>
      <c r="H55" s="93">
        <f t="shared" si="0"/>
        <v>0</v>
      </c>
      <c r="I55" s="94">
        <f>ROUND('6º Medição'!I55*0.0717,2)</f>
        <v>2</v>
      </c>
      <c r="J55" s="94">
        <f>'6º Medição'!J55*0.0717</f>
        <v>2.596257</v>
      </c>
      <c r="K55" s="94">
        <f t="shared" si="1"/>
        <v>0</v>
      </c>
      <c r="L55" s="94">
        <f t="shared" si="2"/>
        <v>0</v>
      </c>
      <c r="M55" s="150">
        <f t="shared" si="3"/>
        <v>0</v>
      </c>
      <c r="N55" s="160">
        <f t="shared" si="4"/>
        <v>2.596257</v>
      </c>
      <c r="O55" s="160">
        <f t="shared" si="5"/>
        <v>0</v>
      </c>
    </row>
    <row r="56" spans="1:15" s="3" customFormat="1" ht="15" customHeight="1">
      <c r="A56" s="176" t="s">
        <v>54</v>
      </c>
      <c r="B56" s="176"/>
      <c r="C56" s="176"/>
      <c r="D56" s="176"/>
      <c r="E56" s="176"/>
      <c r="F56" s="93">
        <f>'6º Medição'!M56</f>
        <v>0</v>
      </c>
      <c r="G56" s="106"/>
      <c r="H56" s="93">
        <f t="shared" si="0"/>
        <v>0</v>
      </c>
      <c r="I56" s="94">
        <f>ROUND('6º Medição'!I56*0.0717,2)</f>
        <v>0</v>
      </c>
      <c r="J56" s="94">
        <f>'6º Medição'!J56*0.0717</f>
        <v>0</v>
      </c>
      <c r="K56" s="94"/>
      <c r="L56" s="94">
        <f t="shared" si="2"/>
        <v>0</v>
      </c>
      <c r="M56" s="150">
        <f t="shared" si="3"/>
        <v>0</v>
      </c>
      <c r="N56" s="160">
        <f t="shared" si="4"/>
        <v>0</v>
      </c>
      <c r="O56" s="160">
        <f t="shared" si="5"/>
        <v>0</v>
      </c>
    </row>
    <row r="57" spans="1:15" s="3" customFormat="1">
      <c r="A57" s="179"/>
      <c r="B57" s="179"/>
      <c r="C57" s="179"/>
      <c r="D57" s="179"/>
      <c r="E57" s="179"/>
      <c r="F57" s="93">
        <f>'6º Medição'!M57</f>
        <v>0</v>
      </c>
      <c r="G57" s="107"/>
      <c r="H57" s="93">
        <f t="shared" si="0"/>
        <v>0</v>
      </c>
      <c r="I57" s="94">
        <f>ROUND('6º Medição'!I57*0.0717,2)</f>
        <v>0</v>
      </c>
      <c r="J57" s="94">
        <f>'6º Medição'!J57*0.0717</f>
        <v>0</v>
      </c>
      <c r="K57" s="94"/>
      <c r="L57" s="94">
        <f t="shared" si="2"/>
        <v>0</v>
      </c>
      <c r="M57" s="150">
        <f t="shared" si="3"/>
        <v>0</v>
      </c>
      <c r="N57" s="160">
        <f t="shared" si="4"/>
        <v>0</v>
      </c>
      <c r="O57" s="160">
        <f t="shared" si="5"/>
        <v>0</v>
      </c>
    </row>
    <row r="58" spans="1:15" s="3" customFormat="1">
      <c r="A58" s="108"/>
      <c r="B58" s="88"/>
      <c r="C58" s="105">
        <v>6</v>
      </c>
      <c r="D58" s="96" t="s">
        <v>55</v>
      </c>
      <c r="E58" s="86"/>
      <c r="F58" s="93">
        <f>'6º Medição'!M58</f>
        <v>0</v>
      </c>
      <c r="G58" s="97"/>
      <c r="H58" s="93">
        <f t="shared" si="0"/>
        <v>0</v>
      </c>
      <c r="I58" s="94">
        <f>ROUND('6º Medição'!I58*0.0717,2)</f>
        <v>0</v>
      </c>
      <c r="J58" s="94">
        <f>'6º Medição'!J58*0.0717</f>
        <v>0</v>
      </c>
      <c r="K58" s="94"/>
      <c r="L58" s="94">
        <f t="shared" si="2"/>
        <v>0</v>
      </c>
      <c r="M58" s="150">
        <f t="shared" si="3"/>
        <v>0</v>
      </c>
      <c r="N58" s="160">
        <f t="shared" si="4"/>
        <v>0</v>
      </c>
      <c r="O58" s="160">
        <f t="shared" si="5"/>
        <v>0</v>
      </c>
    </row>
    <row r="59" spans="1:15" s="3" customFormat="1" ht="24">
      <c r="A59" s="175" t="s">
        <v>5</v>
      </c>
      <c r="B59" s="175" t="s">
        <v>56</v>
      </c>
      <c r="C59" s="175" t="s">
        <v>356</v>
      </c>
      <c r="D59" s="92" t="s">
        <v>57</v>
      </c>
      <c r="E59" s="85" t="s">
        <v>29</v>
      </c>
      <c r="F59" s="93">
        <f>'6º Medição'!M59</f>
        <v>0</v>
      </c>
      <c r="G59" s="93"/>
      <c r="H59" s="93">
        <f t="shared" si="0"/>
        <v>0</v>
      </c>
      <c r="I59" s="94">
        <f>ROUND('6º Medição'!I59*0.0717,2)</f>
        <v>0.37</v>
      </c>
      <c r="J59" s="94">
        <f>'6º Medição'!J59*0.0717</f>
        <v>0.48039000000000004</v>
      </c>
      <c r="K59" s="94">
        <f t="shared" si="1"/>
        <v>0</v>
      </c>
      <c r="L59" s="94">
        <f t="shared" si="2"/>
        <v>0</v>
      </c>
      <c r="M59" s="150">
        <f t="shared" si="3"/>
        <v>0</v>
      </c>
      <c r="N59" s="160">
        <f t="shared" si="4"/>
        <v>0.48039000000000004</v>
      </c>
      <c r="O59" s="160">
        <f t="shared" si="5"/>
        <v>0</v>
      </c>
    </row>
    <row r="60" spans="1:15" s="3" customFormat="1" ht="24">
      <c r="A60" s="175" t="s">
        <v>5</v>
      </c>
      <c r="B60" s="175">
        <v>24758</v>
      </c>
      <c r="C60" s="175" t="s">
        <v>357</v>
      </c>
      <c r="D60" s="92" t="s">
        <v>58</v>
      </c>
      <c r="E60" s="85" t="s">
        <v>29</v>
      </c>
      <c r="F60" s="93">
        <f>'6º Medição'!M60</f>
        <v>0</v>
      </c>
      <c r="G60" s="93"/>
      <c r="H60" s="93">
        <f t="shared" si="0"/>
        <v>0</v>
      </c>
      <c r="I60" s="94">
        <f>ROUND('6º Medição'!I60*0.0717,2)</f>
        <v>3.35</v>
      </c>
      <c r="J60" s="94">
        <f>'6º Medição'!J60*0.0717</f>
        <v>0</v>
      </c>
      <c r="K60" s="94">
        <f t="shared" si="1"/>
        <v>0</v>
      </c>
      <c r="L60" s="94">
        <f t="shared" si="2"/>
        <v>0</v>
      </c>
      <c r="M60" s="150">
        <f t="shared" si="3"/>
        <v>0</v>
      </c>
      <c r="N60" s="160">
        <f t="shared" si="4"/>
        <v>0</v>
      </c>
      <c r="O60" s="160">
        <f t="shared" si="5"/>
        <v>0</v>
      </c>
    </row>
    <row r="61" spans="1:15" s="3" customFormat="1" ht="48">
      <c r="A61" s="175" t="s">
        <v>5</v>
      </c>
      <c r="B61" s="175">
        <v>23711</v>
      </c>
      <c r="C61" s="175" t="s">
        <v>358</v>
      </c>
      <c r="D61" s="92" t="s">
        <v>245</v>
      </c>
      <c r="E61" s="85" t="s">
        <v>29</v>
      </c>
      <c r="F61" s="93">
        <f>'6º Medição'!M61</f>
        <v>0</v>
      </c>
      <c r="G61" s="93"/>
      <c r="H61" s="93">
        <f t="shared" si="0"/>
        <v>0</v>
      </c>
      <c r="I61" s="94">
        <f>ROUND('6º Medição'!I61*0.0717,2)</f>
        <v>1.69</v>
      </c>
      <c r="J61" s="94">
        <f>'6º Medição'!J61*0.0717</f>
        <v>0</v>
      </c>
      <c r="K61" s="94">
        <f t="shared" si="1"/>
        <v>0</v>
      </c>
      <c r="L61" s="94">
        <f t="shared" si="2"/>
        <v>0</v>
      </c>
      <c r="M61" s="150">
        <f t="shared" si="3"/>
        <v>0</v>
      </c>
      <c r="N61" s="160">
        <f t="shared" si="4"/>
        <v>0</v>
      </c>
      <c r="O61" s="160">
        <f t="shared" si="5"/>
        <v>0</v>
      </c>
    </row>
    <row r="62" spans="1:15" s="3" customFormat="1">
      <c r="A62" s="179"/>
      <c r="B62" s="179"/>
      <c r="C62" s="179"/>
      <c r="D62" s="179"/>
      <c r="E62" s="179"/>
      <c r="F62" s="93">
        <f>'6º Medição'!M62</f>
        <v>0</v>
      </c>
      <c r="G62" s="107"/>
      <c r="H62" s="93">
        <f t="shared" si="0"/>
        <v>0</v>
      </c>
      <c r="I62" s="94">
        <f>ROUND('6º Medição'!I62*0.0717,2)</f>
        <v>0</v>
      </c>
      <c r="J62" s="94">
        <f>'6º Medição'!J62*0.0717</f>
        <v>0</v>
      </c>
      <c r="K62" s="94"/>
      <c r="L62" s="94">
        <f t="shared" si="2"/>
        <v>0</v>
      </c>
      <c r="M62" s="150">
        <f t="shared" si="3"/>
        <v>0</v>
      </c>
      <c r="N62" s="160">
        <f t="shared" si="4"/>
        <v>0</v>
      </c>
      <c r="O62" s="160">
        <f t="shared" si="5"/>
        <v>0</v>
      </c>
    </row>
    <row r="63" spans="1:15" s="3" customFormat="1" ht="24">
      <c r="A63" s="108"/>
      <c r="B63" s="88"/>
      <c r="C63" s="105">
        <v>7</v>
      </c>
      <c r="D63" s="96" t="s">
        <v>59</v>
      </c>
      <c r="E63" s="86"/>
      <c r="F63" s="93">
        <f>'6º Medição'!M63</f>
        <v>0</v>
      </c>
      <c r="G63" s="97"/>
      <c r="H63" s="93">
        <f t="shared" si="0"/>
        <v>0</v>
      </c>
      <c r="I63" s="94">
        <f>ROUND('6º Medição'!I63*0.0717,2)</f>
        <v>0</v>
      </c>
      <c r="J63" s="94">
        <f>'6º Medição'!J63*0.0717</f>
        <v>0</v>
      </c>
      <c r="K63" s="94"/>
      <c r="L63" s="94">
        <f t="shared" si="2"/>
        <v>0</v>
      </c>
      <c r="M63" s="150">
        <f t="shared" si="3"/>
        <v>0</v>
      </c>
      <c r="N63" s="160">
        <f t="shared" si="4"/>
        <v>0</v>
      </c>
      <c r="O63" s="160">
        <f t="shared" si="5"/>
        <v>0</v>
      </c>
    </row>
    <row r="64" spans="1:15" s="3" customFormat="1">
      <c r="A64" s="175"/>
      <c r="B64" s="175"/>
      <c r="C64" s="175"/>
      <c r="D64" s="100" t="s">
        <v>60</v>
      </c>
      <c r="E64" s="85"/>
      <c r="F64" s="93">
        <f>'6º Medição'!M64</f>
        <v>0</v>
      </c>
      <c r="G64" s="93"/>
      <c r="H64" s="93">
        <f t="shared" si="0"/>
        <v>0</v>
      </c>
      <c r="I64" s="94">
        <f>ROUND('6º Medição'!I64*0.0717,2)</f>
        <v>0</v>
      </c>
      <c r="J64" s="94">
        <f>'6º Medição'!J64*0.0717</f>
        <v>0</v>
      </c>
      <c r="K64" s="94"/>
      <c r="L64" s="94">
        <f t="shared" si="2"/>
        <v>0</v>
      </c>
      <c r="M64" s="150">
        <f t="shared" si="3"/>
        <v>0</v>
      </c>
      <c r="N64" s="160">
        <f t="shared" si="4"/>
        <v>0</v>
      </c>
      <c r="O64" s="160">
        <f t="shared" si="5"/>
        <v>0</v>
      </c>
    </row>
    <row r="65" spans="1:15" s="3" customFormat="1" ht="48">
      <c r="A65" s="175" t="s">
        <v>5</v>
      </c>
      <c r="B65" s="175" t="s">
        <v>61</v>
      </c>
      <c r="C65" s="175" t="s">
        <v>359</v>
      </c>
      <c r="D65" s="92" t="s">
        <v>246</v>
      </c>
      <c r="E65" s="85" t="s">
        <v>29</v>
      </c>
      <c r="F65" s="93">
        <f>'6º Medição'!M65</f>
        <v>0</v>
      </c>
      <c r="G65" s="93"/>
      <c r="H65" s="93">
        <f t="shared" si="0"/>
        <v>0</v>
      </c>
      <c r="I65" s="94">
        <f>ROUND('6º Medição'!I65*0.0717,2)</f>
        <v>1.66</v>
      </c>
      <c r="J65" s="94">
        <f>'6º Medição'!J65*0.0717</f>
        <v>2.1553019999999998</v>
      </c>
      <c r="K65" s="94">
        <f t="shared" si="1"/>
        <v>0</v>
      </c>
      <c r="L65" s="94">
        <f t="shared" si="2"/>
        <v>0</v>
      </c>
      <c r="M65" s="151">
        <f t="shared" si="3"/>
        <v>0</v>
      </c>
      <c r="N65" s="160">
        <f t="shared" si="4"/>
        <v>2.1553019999999998</v>
      </c>
      <c r="O65" s="160">
        <f t="shared" si="5"/>
        <v>0</v>
      </c>
    </row>
    <row r="66" spans="1:15" s="3" customFormat="1" ht="60.75" customHeight="1">
      <c r="A66" s="175" t="s">
        <v>5</v>
      </c>
      <c r="B66" s="175" t="s">
        <v>62</v>
      </c>
      <c r="C66" s="175" t="s">
        <v>360</v>
      </c>
      <c r="D66" s="92" t="s">
        <v>248</v>
      </c>
      <c r="E66" s="85" t="s">
        <v>29</v>
      </c>
      <c r="F66" s="93">
        <f>'6º Medição'!M66</f>
        <v>324.3</v>
      </c>
      <c r="G66" s="93"/>
      <c r="H66" s="93">
        <f t="shared" si="0"/>
        <v>0</v>
      </c>
      <c r="I66" s="94">
        <f>ROUND('6º Medição'!I66*0.0717,2)</f>
        <v>1.06</v>
      </c>
      <c r="J66" s="94">
        <f>'6º Medição'!J66*0.0717</f>
        <v>1.3809420000000001</v>
      </c>
      <c r="K66" s="94">
        <f t="shared" si="1"/>
        <v>0</v>
      </c>
      <c r="L66" s="94">
        <f t="shared" si="2"/>
        <v>0</v>
      </c>
      <c r="M66" s="150">
        <f t="shared" si="3"/>
        <v>324.3</v>
      </c>
      <c r="N66" s="160">
        <f t="shared" si="4"/>
        <v>1.3809420000000001</v>
      </c>
      <c r="O66" s="160">
        <f t="shared" si="5"/>
        <v>447.83949060000003</v>
      </c>
    </row>
    <row r="67" spans="1:15" s="4" customFormat="1" ht="48">
      <c r="A67" s="175" t="s">
        <v>31</v>
      </c>
      <c r="B67" s="175">
        <v>102</v>
      </c>
      <c r="C67" s="175" t="s">
        <v>361</v>
      </c>
      <c r="D67" s="92" t="s">
        <v>249</v>
      </c>
      <c r="E67" s="85" t="s">
        <v>29</v>
      </c>
      <c r="F67" s="93">
        <f>'6º Medição'!M67</f>
        <v>67.94</v>
      </c>
      <c r="G67" s="93"/>
      <c r="H67" s="93">
        <f t="shared" si="0"/>
        <v>0</v>
      </c>
      <c r="I67" s="94">
        <f>ROUND('6º Medição'!I67*0.0717,2)</f>
        <v>3.6</v>
      </c>
      <c r="J67" s="94">
        <f>'6º Medição'!J67*0.0717</f>
        <v>4.6805760000000003</v>
      </c>
      <c r="K67" s="94">
        <f t="shared" si="1"/>
        <v>0</v>
      </c>
      <c r="L67" s="94">
        <f t="shared" si="2"/>
        <v>0</v>
      </c>
      <c r="M67" s="150">
        <f t="shared" si="3"/>
        <v>67.94</v>
      </c>
      <c r="N67" s="160">
        <f t="shared" si="4"/>
        <v>4.6805760000000003</v>
      </c>
      <c r="O67" s="160">
        <f t="shared" si="5"/>
        <v>317.99833344000001</v>
      </c>
    </row>
    <row r="68" spans="1:15" s="3" customFormat="1" ht="48">
      <c r="A68" s="175" t="s">
        <v>5</v>
      </c>
      <c r="B68" s="175" t="s">
        <v>63</v>
      </c>
      <c r="C68" s="175" t="s">
        <v>362</v>
      </c>
      <c r="D68" s="92" t="s">
        <v>251</v>
      </c>
      <c r="E68" s="85" t="s">
        <v>29</v>
      </c>
      <c r="F68" s="93">
        <f>'6º Medição'!M68</f>
        <v>13.88</v>
      </c>
      <c r="G68" s="93"/>
      <c r="H68" s="93">
        <f t="shared" si="0"/>
        <v>0</v>
      </c>
      <c r="I68" s="94">
        <f>ROUND('6º Medição'!I68*0.0717,2)</f>
        <v>1.05</v>
      </c>
      <c r="J68" s="94">
        <f>'6º Medição'!J68*0.0717</f>
        <v>1.3694700000000002</v>
      </c>
      <c r="K68" s="94">
        <f t="shared" si="1"/>
        <v>0</v>
      </c>
      <c r="L68" s="94">
        <f t="shared" si="2"/>
        <v>0</v>
      </c>
      <c r="M68" s="150">
        <f t="shared" si="3"/>
        <v>13.88</v>
      </c>
      <c r="N68" s="160">
        <f t="shared" si="4"/>
        <v>1.3694700000000002</v>
      </c>
      <c r="O68" s="160">
        <f t="shared" si="5"/>
        <v>19.008243600000004</v>
      </c>
    </row>
    <row r="69" spans="1:15" s="8" customFormat="1" ht="72">
      <c r="A69" s="85" t="s">
        <v>472</v>
      </c>
      <c r="B69" s="85" t="s">
        <v>474</v>
      </c>
      <c r="C69" s="175" t="s">
        <v>363</v>
      </c>
      <c r="D69" s="92" t="s">
        <v>473</v>
      </c>
      <c r="E69" s="85" t="s">
        <v>29</v>
      </c>
      <c r="F69" s="93">
        <f>'6º Medição'!M69</f>
        <v>324.29000000000002</v>
      </c>
      <c r="G69" s="93"/>
      <c r="H69" s="93">
        <f t="shared" si="0"/>
        <v>0</v>
      </c>
      <c r="I69" s="94">
        <f>ROUND('6º Medição'!I69*0.0717,2)</f>
        <v>3.58</v>
      </c>
      <c r="J69" s="94">
        <f>'6º Medição'!J69*0.0717</f>
        <v>4.6583490000000003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  <c r="N69" s="160">
        <f t="shared" si="4"/>
        <v>4.6583490000000003</v>
      </c>
      <c r="O69" s="160">
        <f t="shared" si="5"/>
        <v>1510.6559972100001</v>
      </c>
    </row>
    <row r="70" spans="1:15" s="8" customFormat="1" ht="36">
      <c r="A70" s="85" t="s">
        <v>472</v>
      </c>
      <c r="B70" s="85" t="s">
        <v>475</v>
      </c>
      <c r="C70" s="175" t="s">
        <v>364</v>
      </c>
      <c r="D70" s="92" t="s">
        <v>267</v>
      </c>
      <c r="E70" s="85" t="s">
        <v>35</v>
      </c>
      <c r="F70" s="93">
        <f>'6º Medição'!M70</f>
        <v>263.45</v>
      </c>
      <c r="G70" s="93"/>
      <c r="H70" s="93">
        <f t="shared" si="0"/>
        <v>0</v>
      </c>
      <c r="I70" s="94">
        <f>ROUND('6º Medição'!I70*0.0717,2)</f>
        <v>0.45</v>
      </c>
      <c r="J70" s="94">
        <f>'6º Medição'!J70*0.0717</f>
        <v>0.58435500000000007</v>
      </c>
      <c r="K70" s="94">
        <f t="shared" si="1"/>
        <v>0</v>
      </c>
      <c r="L70" s="94">
        <f t="shared" si="2"/>
        <v>0</v>
      </c>
      <c r="M70" s="150">
        <f t="shared" si="3"/>
        <v>263.45</v>
      </c>
      <c r="N70" s="160">
        <f t="shared" si="4"/>
        <v>0.58435500000000007</v>
      </c>
      <c r="O70" s="160">
        <f t="shared" si="5"/>
        <v>153.94832475000001</v>
      </c>
    </row>
    <row r="71" spans="1:15" s="8" customFormat="1" ht="29.25" customHeight="1">
      <c r="A71" s="85" t="s">
        <v>472</v>
      </c>
      <c r="B71" s="85" t="s">
        <v>476</v>
      </c>
      <c r="C71" s="175" t="s">
        <v>365</v>
      </c>
      <c r="D71" s="92" t="s">
        <v>64</v>
      </c>
      <c r="E71" s="85" t="s">
        <v>35</v>
      </c>
      <c r="F71" s="93">
        <f>'6º Medição'!M71</f>
        <v>33.85</v>
      </c>
      <c r="G71" s="93"/>
      <c r="H71" s="93">
        <f t="shared" si="0"/>
        <v>0</v>
      </c>
      <c r="I71" s="94">
        <f>ROUND('6º Medição'!I71*0.0717,2)</f>
        <v>2.2599999999999998</v>
      </c>
      <c r="J71" s="94">
        <f>'6º Medição'!J71*0.0717</f>
        <v>2.9346809999999999</v>
      </c>
      <c r="K71" s="94">
        <f t="shared" si="1"/>
        <v>0</v>
      </c>
      <c r="L71" s="94">
        <f t="shared" si="2"/>
        <v>0</v>
      </c>
      <c r="M71" s="150">
        <f t="shared" si="3"/>
        <v>33.85</v>
      </c>
      <c r="N71" s="160">
        <f t="shared" si="4"/>
        <v>2.9346809999999999</v>
      </c>
      <c r="O71" s="160">
        <f t="shared" si="5"/>
        <v>99.338951850000001</v>
      </c>
    </row>
    <row r="72" spans="1:15" s="3" customFormat="1">
      <c r="A72" s="85"/>
      <c r="B72" s="85"/>
      <c r="C72" s="85"/>
      <c r="D72" s="100" t="s">
        <v>66</v>
      </c>
      <c r="E72" s="85"/>
      <c r="F72" s="93">
        <f>'6º Medição'!M72</f>
        <v>0</v>
      </c>
      <c r="G72" s="93"/>
      <c r="H72" s="93">
        <f t="shared" si="0"/>
        <v>0</v>
      </c>
      <c r="I72" s="94">
        <f>ROUND('6º Medição'!I72*0.0717,2)</f>
        <v>0</v>
      </c>
      <c r="J72" s="94">
        <f>'6º Medição'!J72*0.0717</f>
        <v>0</v>
      </c>
      <c r="K72" s="94"/>
      <c r="L72" s="94">
        <f t="shared" si="2"/>
        <v>0</v>
      </c>
      <c r="M72" s="150">
        <f t="shared" si="3"/>
        <v>0</v>
      </c>
      <c r="N72" s="160">
        <f t="shared" si="4"/>
        <v>0</v>
      </c>
      <c r="O72" s="160">
        <f t="shared" si="5"/>
        <v>0</v>
      </c>
    </row>
    <row r="73" spans="1:15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93">
        <f>'6º Medição'!M73</f>
        <v>0</v>
      </c>
      <c r="G73" s="93"/>
      <c r="H73" s="93">
        <f t="shared" si="0"/>
        <v>0</v>
      </c>
      <c r="I73" s="94">
        <f>ROUND('6º Medição'!I73*0.0717,2)</f>
        <v>0.23</v>
      </c>
      <c r="J73" s="94">
        <f>'6º Medição'!J73*0.0717</f>
        <v>0.30257399999999995</v>
      </c>
      <c r="K73" s="94">
        <f t="shared" si="1"/>
        <v>0</v>
      </c>
      <c r="L73" s="94">
        <f t="shared" si="2"/>
        <v>0</v>
      </c>
      <c r="M73" s="151">
        <f t="shared" si="3"/>
        <v>0</v>
      </c>
      <c r="N73" s="160">
        <f t="shared" si="4"/>
        <v>0.30257399999999995</v>
      </c>
      <c r="O73" s="160">
        <f t="shared" si="5"/>
        <v>0</v>
      </c>
    </row>
    <row r="74" spans="1:15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93">
        <f>'6º Medição'!M74</f>
        <v>0</v>
      </c>
      <c r="G74" s="93"/>
      <c r="H74" s="93">
        <f t="shared" si="0"/>
        <v>0</v>
      </c>
      <c r="I74" s="94">
        <f>ROUND('6º Medição'!I74*0.0717,2)</f>
        <v>0.2</v>
      </c>
      <c r="J74" s="94">
        <f>'6º Medição'!J74*0.0717</f>
        <v>0.26600699999999999</v>
      </c>
      <c r="K74" s="94">
        <f t="shared" si="1"/>
        <v>0</v>
      </c>
      <c r="L74" s="94">
        <f t="shared" si="2"/>
        <v>0</v>
      </c>
      <c r="M74" s="151">
        <f t="shared" si="3"/>
        <v>0</v>
      </c>
      <c r="N74" s="160">
        <f t="shared" si="4"/>
        <v>0.26600699999999999</v>
      </c>
      <c r="O74" s="160">
        <f t="shared" si="5"/>
        <v>0</v>
      </c>
    </row>
    <row r="75" spans="1:15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93">
        <f>'6º Medição'!M75</f>
        <v>1695.136</v>
      </c>
      <c r="G75" s="159">
        <f>'7º MEDIÇÃO'!G75</f>
        <v>653</v>
      </c>
      <c r="H75" s="93">
        <f t="shared" si="0"/>
        <v>653</v>
      </c>
      <c r="I75" s="94">
        <f>ROUND('6º Medição'!I75*0.0717,2)</f>
        <v>1.1000000000000001</v>
      </c>
      <c r="J75" s="94">
        <f>'6º Medição'!J75*0.0717</f>
        <v>1.4268299999999998</v>
      </c>
      <c r="K75" s="94">
        <f t="shared" si="1"/>
        <v>931.71998999999994</v>
      </c>
      <c r="L75" s="94">
        <f t="shared" si="2"/>
        <v>931.71998999999994</v>
      </c>
      <c r="M75" s="151">
        <f t="shared" si="3"/>
        <v>1042.136</v>
      </c>
      <c r="N75" s="160">
        <f t="shared" si="4"/>
        <v>1.4268299999999998</v>
      </c>
      <c r="O75" s="160">
        <f t="shared" si="5"/>
        <v>1486.9509088799998</v>
      </c>
    </row>
    <row r="76" spans="1:15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93">
        <f>'6º Medição'!M76</f>
        <v>264.95</v>
      </c>
      <c r="G76" s="93"/>
      <c r="H76" s="93">
        <f t="shared" si="0"/>
        <v>0</v>
      </c>
      <c r="I76" s="94">
        <f>ROUND('6º Medição'!I76*0.0717,2)</f>
        <v>2.81</v>
      </c>
      <c r="J76" s="94">
        <f>'6º Medição'!J76*0.0717</f>
        <v>3.653832</v>
      </c>
      <c r="K76" s="94">
        <f t="shared" si="1"/>
        <v>0</v>
      </c>
      <c r="L76" s="94">
        <f t="shared" si="2"/>
        <v>0</v>
      </c>
      <c r="M76" s="150">
        <f t="shared" si="3"/>
        <v>264.95</v>
      </c>
      <c r="N76" s="160">
        <f t="shared" si="4"/>
        <v>3.653832</v>
      </c>
      <c r="O76" s="160">
        <f t="shared" si="5"/>
        <v>968.08278839999991</v>
      </c>
    </row>
    <row r="77" spans="1:15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93">
        <f>'6º Medição'!M77</f>
        <v>885.78</v>
      </c>
      <c r="G77" s="93"/>
      <c r="H77" s="93">
        <f t="shared" si="0"/>
        <v>0</v>
      </c>
      <c r="I77" s="94">
        <f>ROUND('6º Medição'!I77*0.0717,2)</f>
        <v>0.92</v>
      </c>
      <c r="J77" s="94">
        <f>'6º Medição'!J77*0.0717</f>
        <v>1.1945220000000001</v>
      </c>
      <c r="K77" s="94">
        <f t="shared" si="1"/>
        <v>0</v>
      </c>
      <c r="L77" s="94">
        <f t="shared" si="2"/>
        <v>0</v>
      </c>
      <c r="M77" s="150">
        <f t="shared" si="3"/>
        <v>885.78</v>
      </c>
      <c r="N77" s="160">
        <f t="shared" si="4"/>
        <v>1.1945220000000001</v>
      </c>
      <c r="O77" s="160">
        <f t="shared" si="5"/>
        <v>1058.0836971599999</v>
      </c>
    </row>
    <row r="78" spans="1:15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93">
        <f>'6º Medição'!M78</f>
        <v>885.78</v>
      </c>
      <c r="G78" s="93"/>
      <c r="H78" s="93">
        <f t="shared" si="0"/>
        <v>0</v>
      </c>
      <c r="I78" s="94">
        <f>ROUND('6º Medição'!I78*0.0717,2)</f>
        <v>0.92</v>
      </c>
      <c r="J78" s="94">
        <f>'6º Medição'!J78*0.0717</f>
        <v>1.1909369999999999</v>
      </c>
      <c r="K78" s="94">
        <f t="shared" si="1"/>
        <v>0</v>
      </c>
      <c r="L78" s="94">
        <f t="shared" si="2"/>
        <v>0</v>
      </c>
      <c r="M78" s="150">
        <f t="shared" si="3"/>
        <v>885.78</v>
      </c>
      <c r="N78" s="160">
        <f t="shared" si="4"/>
        <v>1.1909369999999999</v>
      </c>
      <c r="O78" s="160">
        <f t="shared" si="5"/>
        <v>1054.9081758599998</v>
      </c>
    </row>
    <row r="79" spans="1:15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93">
        <f>'6º Medição'!M79</f>
        <v>48.5</v>
      </c>
      <c r="G79" s="93"/>
      <c r="H79" s="93">
        <f t="shared" si="0"/>
        <v>0</v>
      </c>
      <c r="I79" s="94">
        <f>ROUND('6º Medição'!I79*0.0717,2)</f>
        <v>2.2599999999999998</v>
      </c>
      <c r="J79" s="94">
        <f>'6º Medição'!J79*0.0717</f>
        <v>2.9346809999999999</v>
      </c>
      <c r="K79" s="94">
        <f t="shared" si="1"/>
        <v>0</v>
      </c>
      <c r="L79" s="94">
        <f t="shared" si="2"/>
        <v>0</v>
      </c>
      <c r="M79" s="150">
        <f t="shared" si="3"/>
        <v>48.5</v>
      </c>
      <c r="N79" s="160">
        <f t="shared" si="4"/>
        <v>2.9346809999999999</v>
      </c>
      <c r="O79" s="160">
        <f t="shared" si="5"/>
        <v>142.33202850000001</v>
      </c>
    </row>
    <row r="80" spans="1:15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93">
        <f>'6º Medição'!M80</f>
        <v>979.55</v>
      </c>
      <c r="G80" s="93"/>
      <c r="H80" s="93">
        <f t="shared" ref="H80:H143" si="6">G80</f>
        <v>0</v>
      </c>
      <c r="I80" s="94">
        <f>ROUND('6º Medição'!I80*0.0717,2)</f>
        <v>1.34</v>
      </c>
      <c r="J80" s="94">
        <f>'6º Medição'!J80*0.0717</f>
        <v>1.7394420000000002</v>
      </c>
      <c r="K80" s="94">
        <f t="shared" ref="K80:K143" si="7">J80*G80</f>
        <v>0</v>
      </c>
      <c r="L80" s="94">
        <f t="shared" ref="L80:L143" si="8">H80*J80</f>
        <v>0</v>
      </c>
      <c r="M80" s="150">
        <f t="shared" ref="M80:M143" si="9">F80-H80</f>
        <v>979.55</v>
      </c>
      <c r="N80" s="160">
        <f t="shared" ref="N80:N143" si="10">J80</f>
        <v>1.7394420000000002</v>
      </c>
      <c r="O80" s="160">
        <f t="shared" ref="O80:O143" si="11">M80*N80</f>
        <v>1703.8704111000002</v>
      </c>
    </row>
    <row r="81" spans="1:15" s="3" customFormat="1">
      <c r="A81" s="85"/>
      <c r="B81" s="85"/>
      <c r="C81" s="85"/>
      <c r="D81" s="100" t="s">
        <v>78</v>
      </c>
      <c r="E81" s="85"/>
      <c r="F81" s="93">
        <f>'6º Medição'!M81</f>
        <v>0</v>
      </c>
      <c r="G81" s="93"/>
      <c r="H81" s="93">
        <f t="shared" si="6"/>
        <v>0</v>
      </c>
      <c r="I81" s="94">
        <f>ROUND('6º Medição'!I81*0.0717,2)</f>
        <v>0</v>
      </c>
      <c r="J81" s="94">
        <f>'6º Medição'!J81*0.0717</f>
        <v>0</v>
      </c>
      <c r="K81" s="94"/>
      <c r="L81" s="94">
        <f t="shared" si="8"/>
        <v>0</v>
      </c>
      <c r="M81" s="150">
        <f t="shared" si="9"/>
        <v>0</v>
      </c>
      <c r="N81" s="160">
        <f t="shared" si="10"/>
        <v>0</v>
      </c>
      <c r="O81" s="160">
        <f t="shared" si="11"/>
        <v>0</v>
      </c>
    </row>
    <row r="82" spans="1:15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93">
        <f>'6º Medição'!M82</f>
        <v>410.33</v>
      </c>
      <c r="G82" s="93"/>
      <c r="H82" s="93">
        <f t="shared" si="6"/>
        <v>0</v>
      </c>
      <c r="I82" s="94">
        <f>ROUND('6º Medição'!I82*0.0717,2)</f>
        <v>0.23</v>
      </c>
      <c r="J82" s="94">
        <f>'6º Medição'!J82*0.0717</f>
        <v>0.30257399999999995</v>
      </c>
      <c r="K82" s="94">
        <f t="shared" si="7"/>
        <v>0</v>
      </c>
      <c r="L82" s="94">
        <f t="shared" si="8"/>
        <v>0</v>
      </c>
      <c r="M82" s="150">
        <f t="shared" si="9"/>
        <v>410.33</v>
      </c>
      <c r="N82" s="160">
        <f t="shared" si="10"/>
        <v>0.30257399999999995</v>
      </c>
      <c r="O82" s="160">
        <f t="shared" si="11"/>
        <v>124.15518941999997</v>
      </c>
    </row>
    <row r="83" spans="1:15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93">
        <f>'6º Medição'!M83</f>
        <v>410.33</v>
      </c>
      <c r="G83" s="93"/>
      <c r="H83" s="93">
        <f t="shared" si="6"/>
        <v>0</v>
      </c>
      <c r="I83" s="94">
        <f>ROUND('6º Medição'!I83*0.0717,2)</f>
        <v>1.1000000000000001</v>
      </c>
      <c r="J83" s="94">
        <f>'6º Medição'!J83*0.0717</f>
        <v>1.4268299999999998</v>
      </c>
      <c r="K83" s="94">
        <f t="shared" si="7"/>
        <v>0</v>
      </c>
      <c r="L83" s="94">
        <f t="shared" si="8"/>
        <v>0</v>
      </c>
      <c r="M83" s="150">
        <f t="shared" si="9"/>
        <v>410.33</v>
      </c>
      <c r="N83" s="160">
        <f t="shared" si="10"/>
        <v>1.4268299999999998</v>
      </c>
      <c r="O83" s="160">
        <f t="shared" si="11"/>
        <v>585.47115389999988</v>
      </c>
    </row>
    <row r="84" spans="1:15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93">
        <f>'6º Medição'!M84</f>
        <v>362.33</v>
      </c>
      <c r="G84" s="93"/>
      <c r="H84" s="93">
        <f t="shared" si="6"/>
        <v>0</v>
      </c>
      <c r="I84" s="94">
        <f>ROUND('6º Medição'!I84*0.0717,2)</f>
        <v>0.92</v>
      </c>
      <c r="J84" s="94">
        <f>'6º Medição'!J84*0.0717</f>
        <v>1.1945220000000001</v>
      </c>
      <c r="K84" s="94">
        <f t="shared" si="7"/>
        <v>0</v>
      </c>
      <c r="L84" s="94">
        <f t="shared" si="8"/>
        <v>0</v>
      </c>
      <c r="M84" s="150">
        <f t="shared" si="9"/>
        <v>362.33</v>
      </c>
      <c r="N84" s="160">
        <f t="shared" si="10"/>
        <v>1.1945220000000001</v>
      </c>
      <c r="O84" s="160">
        <f t="shared" si="11"/>
        <v>432.81115626000002</v>
      </c>
    </row>
    <row r="85" spans="1:15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93">
        <f>'6º Medição'!M85</f>
        <v>362.33</v>
      </c>
      <c r="G85" s="93"/>
      <c r="H85" s="93">
        <f t="shared" si="6"/>
        <v>0</v>
      </c>
      <c r="I85" s="94">
        <f>ROUND('6º Medição'!I85*0.0717,2)</f>
        <v>0.92</v>
      </c>
      <c r="J85" s="94">
        <f>'6º Medição'!J85*0.0717</f>
        <v>1.1909369999999999</v>
      </c>
      <c r="K85" s="94">
        <f t="shared" si="7"/>
        <v>0</v>
      </c>
      <c r="L85" s="94">
        <f t="shared" si="8"/>
        <v>0</v>
      </c>
      <c r="M85" s="150">
        <f t="shared" si="9"/>
        <v>362.33</v>
      </c>
      <c r="N85" s="160">
        <f t="shared" si="10"/>
        <v>1.1909369999999999</v>
      </c>
      <c r="O85" s="160">
        <f t="shared" si="11"/>
        <v>431.51220320999994</v>
      </c>
    </row>
    <row r="86" spans="1:15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93">
        <f>'6º Medição'!M86</f>
        <v>50.55</v>
      </c>
      <c r="G86" s="93"/>
      <c r="H86" s="93">
        <f t="shared" si="6"/>
        <v>0</v>
      </c>
      <c r="I86" s="94">
        <f>ROUND('6º Medição'!I86*0.0717,2)</f>
        <v>1.34</v>
      </c>
      <c r="J86" s="94">
        <f>'6º Medição'!J86*0.0717</f>
        <v>1.7394420000000002</v>
      </c>
      <c r="K86" s="94">
        <f t="shared" si="7"/>
        <v>0</v>
      </c>
      <c r="L86" s="94">
        <f t="shared" si="8"/>
        <v>0</v>
      </c>
      <c r="M86" s="150">
        <f t="shared" si="9"/>
        <v>50.55</v>
      </c>
      <c r="N86" s="160">
        <f t="shared" si="10"/>
        <v>1.7394420000000002</v>
      </c>
      <c r="O86" s="160">
        <f t="shared" si="11"/>
        <v>87.928793100000007</v>
      </c>
    </row>
    <row r="87" spans="1:15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93">
        <f>'6º Medição'!M87</f>
        <v>2.5499999999999998</v>
      </c>
      <c r="G87" s="93"/>
      <c r="H87" s="93">
        <f t="shared" si="6"/>
        <v>0</v>
      </c>
      <c r="I87" s="94">
        <f>ROUND('6º Medição'!I87*0.0717,2)</f>
        <v>3.05</v>
      </c>
      <c r="J87" s="94">
        <f>'6º Medição'!J87*0.0717</f>
        <v>3.9642930000000001</v>
      </c>
      <c r="K87" s="94">
        <f t="shared" si="7"/>
        <v>0</v>
      </c>
      <c r="L87" s="94">
        <f t="shared" si="8"/>
        <v>0</v>
      </c>
      <c r="M87" s="150">
        <f t="shared" si="9"/>
        <v>2.5499999999999998</v>
      </c>
      <c r="N87" s="160">
        <f t="shared" si="10"/>
        <v>3.9642930000000001</v>
      </c>
      <c r="O87" s="160">
        <f t="shared" si="11"/>
        <v>10.108947149999999</v>
      </c>
    </row>
    <row r="88" spans="1:15" s="3" customFormat="1">
      <c r="A88" s="180"/>
      <c r="B88" s="181"/>
      <c r="C88" s="181"/>
      <c r="D88" s="181"/>
      <c r="E88" s="181"/>
      <c r="F88" s="93">
        <f>'6º Medição'!M88</f>
        <v>0</v>
      </c>
      <c r="G88" s="109"/>
      <c r="H88" s="93">
        <f t="shared" si="6"/>
        <v>0</v>
      </c>
      <c r="I88" s="94">
        <f>ROUND('6º Medição'!I88*0.0717,2)</f>
        <v>0</v>
      </c>
      <c r="J88" s="94">
        <f>'6º Medição'!J88*0.0717</f>
        <v>0</v>
      </c>
      <c r="K88" s="94"/>
      <c r="L88" s="94">
        <f t="shared" si="8"/>
        <v>0</v>
      </c>
      <c r="M88" s="150">
        <f t="shared" si="9"/>
        <v>0</v>
      </c>
      <c r="N88" s="160">
        <f t="shared" si="10"/>
        <v>0</v>
      </c>
      <c r="O88" s="160">
        <f t="shared" si="11"/>
        <v>0</v>
      </c>
    </row>
    <row r="89" spans="1:15" s="3" customFormat="1">
      <c r="A89" s="99"/>
      <c r="B89" s="86"/>
      <c r="C89" s="95">
        <v>8</v>
      </c>
      <c r="D89" s="96" t="s">
        <v>87</v>
      </c>
      <c r="E89" s="86"/>
      <c r="F89" s="93">
        <f>'6º Medição'!M89</f>
        <v>0</v>
      </c>
      <c r="G89" s="97"/>
      <c r="H89" s="93">
        <f t="shared" si="6"/>
        <v>0</v>
      </c>
      <c r="I89" s="94">
        <f>ROUND('6º Medição'!I89*0.0717,2)</f>
        <v>0</v>
      </c>
      <c r="J89" s="94">
        <f>'6º Medição'!J89*0.0717</f>
        <v>0</v>
      </c>
      <c r="K89" s="94"/>
      <c r="L89" s="94">
        <f t="shared" si="8"/>
        <v>0</v>
      </c>
      <c r="M89" s="150">
        <f t="shared" si="9"/>
        <v>0</v>
      </c>
      <c r="N89" s="160">
        <f t="shared" si="10"/>
        <v>0</v>
      </c>
      <c r="O89" s="160">
        <f t="shared" si="11"/>
        <v>0</v>
      </c>
    </row>
    <row r="90" spans="1:15" s="3" customFormat="1">
      <c r="A90" s="86"/>
      <c r="B90" s="86"/>
      <c r="C90" s="89"/>
      <c r="D90" s="96" t="s">
        <v>88</v>
      </c>
      <c r="E90" s="86"/>
      <c r="F90" s="93">
        <f>'6º Medição'!M90</f>
        <v>0</v>
      </c>
      <c r="G90" s="97"/>
      <c r="H90" s="93">
        <f t="shared" si="6"/>
        <v>0</v>
      </c>
      <c r="I90" s="94">
        <f>ROUND('6º Medição'!I90*0.0717,2)</f>
        <v>0</v>
      </c>
      <c r="J90" s="94">
        <f>'6º Medição'!J90*0.0717</f>
        <v>0</v>
      </c>
      <c r="K90" s="94"/>
      <c r="L90" s="94">
        <f t="shared" si="8"/>
        <v>0</v>
      </c>
      <c r="M90" s="150">
        <f t="shared" si="9"/>
        <v>0</v>
      </c>
      <c r="N90" s="160">
        <f t="shared" si="10"/>
        <v>0</v>
      </c>
      <c r="O90" s="160">
        <f t="shared" si="11"/>
        <v>0</v>
      </c>
    </row>
    <row r="91" spans="1:15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93">
        <f>'6º Medição'!M91</f>
        <v>7</v>
      </c>
      <c r="G91" s="93"/>
      <c r="H91" s="93">
        <f t="shared" si="6"/>
        <v>0</v>
      </c>
      <c r="I91" s="94">
        <f>ROUND('6º Medição'!I91*0.0717,2)</f>
        <v>19.149999999999999</v>
      </c>
      <c r="J91" s="94">
        <f>'6º Medição'!J91*0.0717</f>
        <v>24.889937999999997</v>
      </c>
      <c r="K91" s="94">
        <f t="shared" si="7"/>
        <v>0</v>
      </c>
      <c r="L91" s="94">
        <f t="shared" si="8"/>
        <v>0</v>
      </c>
      <c r="M91" s="150">
        <f t="shared" si="9"/>
        <v>7</v>
      </c>
      <c r="N91" s="160">
        <f t="shared" si="10"/>
        <v>24.889937999999997</v>
      </c>
      <c r="O91" s="160">
        <f t="shared" si="11"/>
        <v>174.22956599999998</v>
      </c>
    </row>
    <row r="92" spans="1:15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93">
        <f>'6º Medição'!M92</f>
        <v>15</v>
      </c>
      <c r="G92" s="93"/>
      <c r="H92" s="93">
        <f t="shared" si="6"/>
        <v>0</v>
      </c>
      <c r="I92" s="94">
        <f>ROUND('6º Medição'!I92*0.0717,2)</f>
        <v>21.25</v>
      </c>
      <c r="J92" s="94">
        <f>'6º Medição'!J92*0.0717</f>
        <v>27.630312</v>
      </c>
      <c r="K92" s="94">
        <f t="shared" si="7"/>
        <v>0</v>
      </c>
      <c r="L92" s="94">
        <f t="shared" si="8"/>
        <v>0</v>
      </c>
      <c r="M92" s="150">
        <f t="shared" si="9"/>
        <v>15</v>
      </c>
      <c r="N92" s="160">
        <f t="shared" si="10"/>
        <v>27.630312</v>
      </c>
      <c r="O92" s="160">
        <f t="shared" si="11"/>
        <v>414.45468</v>
      </c>
    </row>
    <row r="93" spans="1:15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93">
        <f>'6º Medição'!M93</f>
        <v>1</v>
      </c>
      <c r="G93" s="93"/>
      <c r="H93" s="93">
        <f t="shared" si="6"/>
        <v>0</v>
      </c>
      <c r="I93" s="94">
        <f>ROUND('6º Medição'!I93*0.0717,2)</f>
        <v>23.36</v>
      </c>
      <c r="J93" s="94">
        <f>'6º Medição'!J93*0.0717</f>
        <v>30.370685999999999</v>
      </c>
      <c r="K93" s="94">
        <f t="shared" si="7"/>
        <v>0</v>
      </c>
      <c r="L93" s="94">
        <f t="shared" si="8"/>
        <v>0</v>
      </c>
      <c r="M93" s="150">
        <f t="shared" si="9"/>
        <v>1</v>
      </c>
      <c r="N93" s="160">
        <f t="shared" si="10"/>
        <v>30.370685999999999</v>
      </c>
      <c r="O93" s="160">
        <f t="shared" si="11"/>
        <v>30.370685999999999</v>
      </c>
    </row>
    <row r="94" spans="1:15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93">
        <f>'6º Medição'!M94</f>
        <v>0</v>
      </c>
      <c r="G94" s="93"/>
      <c r="H94" s="93">
        <f t="shared" si="6"/>
        <v>0</v>
      </c>
      <c r="I94" s="94">
        <f>ROUND('6º Medição'!I94*0.0717,2)</f>
        <v>4.3</v>
      </c>
      <c r="J94" s="94">
        <f>'6º Medição'!J94*0.0717</f>
        <v>5.5940339999999997</v>
      </c>
      <c r="K94" s="94">
        <f t="shared" si="7"/>
        <v>0</v>
      </c>
      <c r="L94" s="94">
        <f t="shared" si="8"/>
        <v>0</v>
      </c>
      <c r="M94" s="150">
        <f t="shared" si="9"/>
        <v>0</v>
      </c>
      <c r="N94" s="160">
        <f t="shared" si="10"/>
        <v>5.5940339999999997</v>
      </c>
      <c r="O94" s="160">
        <f t="shared" si="11"/>
        <v>0</v>
      </c>
    </row>
    <row r="95" spans="1:15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93">
        <f>'6º Medição'!M95</f>
        <v>1</v>
      </c>
      <c r="G95" s="93"/>
      <c r="H95" s="93">
        <f t="shared" si="6"/>
        <v>0</v>
      </c>
      <c r="I95" s="94">
        <f>ROUND('6º Medição'!I95*0.0717,2)</f>
        <v>22.66</v>
      </c>
      <c r="J95" s="94">
        <f>'6º Medição'!J95*0.0717</f>
        <v>29.457227999999997</v>
      </c>
      <c r="K95" s="94">
        <f t="shared" si="7"/>
        <v>0</v>
      </c>
      <c r="L95" s="94">
        <f t="shared" si="8"/>
        <v>0</v>
      </c>
      <c r="M95" s="150">
        <f t="shared" si="9"/>
        <v>1</v>
      </c>
      <c r="N95" s="160">
        <f t="shared" si="10"/>
        <v>29.457227999999997</v>
      </c>
      <c r="O95" s="160">
        <f t="shared" si="11"/>
        <v>29.457227999999997</v>
      </c>
    </row>
    <row r="96" spans="1:15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93">
        <f>'6º Medição'!M96</f>
        <v>2</v>
      </c>
      <c r="G96" s="93"/>
      <c r="H96" s="93">
        <f t="shared" si="6"/>
        <v>0</v>
      </c>
      <c r="I96" s="94">
        <f>ROUND('6º Medição'!I96*0.0717,2)</f>
        <v>24.77</v>
      </c>
      <c r="J96" s="94">
        <f>'6º Medição'!J96*0.0717</f>
        <v>32.197602000000003</v>
      </c>
      <c r="K96" s="94">
        <f t="shared" si="7"/>
        <v>0</v>
      </c>
      <c r="L96" s="94">
        <f t="shared" si="8"/>
        <v>0</v>
      </c>
      <c r="M96" s="150">
        <f t="shared" si="9"/>
        <v>2</v>
      </c>
      <c r="N96" s="160">
        <f t="shared" si="10"/>
        <v>32.197602000000003</v>
      </c>
      <c r="O96" s="160">
        <f t="shared" si="11"/>
        <v>64.395204000000007</v>
      </c>
    </row>
    <row r="97" spans="1:15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93">
        <f>'6º Medição'!M97</f>
        <v>1</v>
      </c>
      <c r="G97" s="93"/>
      <c r="H97" s="93">
        <f t="shared" si="6"/>
        <v>0</v>
      </c>
      <c r="I97" s="94">
        <f>ROUND('6º Medição'!I97*0.0717,2)</f>
        <v>28.28</v>
      </c>
      <c r="J97" s="94">
        <f>'6º Medição'!J97*0.0717</f>
        <v>36.764891999999996</v>
      </c>
      <c r="K97" s="94">
        <f t="shared" si="7"/>
        <v>0</v>
      </c>
      <c r="L97" s="94">
        <f t="shared" si="8"/>
        <v>0</v>
      </c>
      <c r="M97" s="150">
        <f t="shared" si="9"/>
        <v>1</v>
      </c>
      <c r="N97" s="160">
        <f t="shared" si="10"/>
        <v>36.764891999999996</v>
      </c>
      <c r="O97" s="160">
        <f t="shared" si="11"/>
        <v>36.764891999999996</v>
      </c>
    </row>
    <row r="98" spans="1:15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93">
        <f>'6º Medição'!M98</f>
        <v>150.57</v>
      </c>
      <c r="G98" s="93"/>
      <c r="H98" s="93">
        <f t="shared" si="6"/>
        <v>0</v>
      </c>
      <c r="I98" s="94">
        <f>ROUND('6º Medição'!I98*0.0717,2)</f>
        <v>1.06</v>
      </c>
      <c r="J98" s="94">
        <f>'6º Medição'!J98*0.0717</f>
        <v>1.3809420000000001</v>
      </c>
      <c r="K98" s="94">
        <f t="shared" si="7"/>
        <v>0</v>
      </c>
      <c r="L98" s="94">
        <f t="shared" si="8"/>
        <v>0</v>
      </c>
      <c r="M98" s="150">
        <f t="shared" si="9"/>
        <v>150.57</v>
      </c>
      <c r="N98" s="160">
        <f t="shared" si="10"/>
        <v>1.3809420000000001</v>
      </c>
      <c r="O98" s="160">
        <f t="shared" si="11"/>
        <v>207.92843694000001</v>
      </c>
    </row>
    <row r="99" spans="1:15" s="3" customFormat="1">
      <c r="A99" s="85"/>
      <c r="B99" s="85"/>
      <c r="C99" s="85"/>
      <c r="D99" s="100" t="s">
        <v>93</v>
      </c>
      <c r="E99" s="85"/>
      <c r="F99" s="93">
        <f>'6º Medição'!M99</f>
        <v>0</v>
      </c>
      <c r="G99" s="93"/>
      <c r="H99" s="93">
        <f t="shared" si="6"/>
        <v>0</v>
      </c>
      <c r="I99" s="94">
        <f>ROUND('6º Medição'!I99*0.0717,2)</f>
        <v>0</v>
      </c>
      <c r="J99" s="94">
        <f>'6º Medição'!J99*0.0717</f>
        <v>0</v>
      </c>
      <c r="K99" s="94">
        <f t="shared" si="7"/>
        <v>0</v>
      </c>
      <c r="L99" s="94">
        <f t="shared" si="8"/>
        <v>0</v>
      </c>
      <c r="M99" s="150">
        <f t="shared" si="9"/>
        <v>0</v>
      </c>
      <c r="N99" s="160">
        <f t="shared" si="10"/>
        <v>0</v>
      </c>
      <c r="O99" s="160">
        <f t="shared" si="11"/>
        <v>0</v>
      </c>
    </row>
    <row r="100" spans="1:15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93">
        <f>'6º Medição'!M100</f>
        <v>41.2</v>
      </c>
      <c r="G100" s="93"/>
      <c r="H100" s="93">
        <f t="shared" si="6"/>
        <v>0</v>
      </c>
      <c r="I100" s="94">
        <f>ROUND('6º Medição'!I100*0.0717,2)</f>
        <v>29.57</v>
      </c>
      <c r="J100" s="94">
        <f>'6º Medição'!J100*0.0717</f>
        <v>38.439087000000001</v>
      </c>
      <c r="K100" s="94">
        <f t="shared" si="7"/>
        <v>0</v>
      </c>
      <c r="L100" s="94">
        <f t="shared" si="8"/>
        <v>0</v>
      </c>
      <c r="M100" s="150">
        <f t="shared" si="9"/>
        <v>41.2</v>
      </c>
      <c r="N100" s="160">
        <f t="shared" si="10"/>
        <v>38.439087000000001</v>
      </c>
      <c r="O100" s="160">
        <f t="shared" si="11"/>
        <v>1583.6903844000001</v>
      </c>
    </row>
    <row r="101" spans="1:15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93">
        <f>'6º Medição'!M101</f>
        <v>0.8</v>
      </c>
      <c r="G101" s="93"/>
      <c r="H101" s="93">
        <f t="shared" si="6"/>
        <v>0</v>
      </c>
      <c r="I101" s="94">
        <f>ROUND('6º Medição'!I101*0.0717,2)</f>
        <v>28.16</v>
      </c>
      <c r="J101" s="94">
        <f>'6º Medição'!J101*0.0717</f>
        <v>36.612170999999996</v>
      </c>
      <c r="K101" s="94">
        <f t="shared" si="7"/>
        <v>0</v>
      </c>
      <c r="L101" s="94">
        <f t="shared" si="8"/>
        <v>0</v>
      </c>
      <c r="M101" s="150">
        <f t="shared" si="9"/>
        <v>0.8</v>
      </c>
      <c r="N101" s="160">
        <f t="shared" si="10"/>
        <v>36.612170999999996</v>
      </c>
      <c r="O101" s="160">
        <f t="shared" si="11"/>
        <v>29.2897368</v>
      </c>
    </row>
    <row r="102" spans="1:15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93">
        <f>'6º Medição'!M102</f>
        <v>15.57</v>
      </c>
      <c r="G102" s="93"/>
      <c r="H102" s="93">
        <f t="shared" si="6"/>
        <v>0</v>
      </c>
      <c r="I102" s="94">
        <f>ROUND('6º Medição'!I102*0.0717,2)</f>
        <v>29.57</v>
      </c>
      <c r="J102" s="94">
        <f>'6º Medição'!J102*0.0717</f>
        <v>38.439087000000001</v>
      </c>
      <c r="K102" s="94">
        <f t="shared" si="7"/>
        <v>0</v>
      </c>
      <c r="L102" s="94">
        <f t="shared" si="8"/>
        <v>0</v>
      </c>
      <c r="M102" s="150">
        <f t="shared" si="9"/>
        <v>15.57</v>
      </c>
      <c r="N102" s="160">
        <f t="shared" si="10"/>
        <v>38.439087000000001</v>
      </c>
      <c r="O102" s="160">
        <f t="shared" si="11"/>
        <v>598.49658459</v>
      </c>
    </row>
    <row r="103" spans="1:15" s="8" customFormat="1">
      <c r="A103" s="85"/>
      <c r="B103" s="85"/>
      <c r="C103" s="85" t="s">
        <v>390</v>
      </c>
      <c r="D103" s="100" t="s">
        <v>102</v>
      </c>
      <c r="E103" s="85"/>
      <c r="F103" s="93">
        <f>'6º Medição'!M103</f>
        <v>0</v>
      </c>
      <c r="G103" s="93"/>
      <c r="H103" s="93">
        <f t="shared" si="6"/>
        <v>0</v>
      </c>
      <c r="I103" s="94">
        <f>ROUND('6º Medição'!I103*0.0717,2)</f>
        <v>0</v>
      </c>
      <c r="J103" s="94">
        <f>'6º Medição'!J103*0.0717</f>
        <v>0</v>
      </c>
      <c r="K103" s="94"/>
      <c r="L103" s="94">
        <f t="shared" si="8"/>
        <v>0</v>
      </c>
      <c r="M103" s="150">
        <f t="shared" si="9"/>
        <v>0</v>
      </c>
      <c r="N103" s="160">
        <f t="shared" si="10"/>
        <v>0</v>
      </c>
      <c r="O103" s="160">
        <f t="shared" si="11"/>
        <v>0</v>
      </c>
    </row>
    <row r="104" spans="1:15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93">
        <f>'6º Medição'!M104</f>
        <v>17.43</v>
      </c>
      <c r="G104" s="93"/>
      <c r="H104" s="93">
        <f t="shared" si="6"/>
        <v>0</v>
      </c>
      <c r="I104" s="94">
        <f>ROUND('6º Medição'!I104*0.0717,2)</f>
        <v>15.52</v>
      </c>
      <c r="J104" s="94">
        <f>'6º Medição'!J104*0.0717</f>
        <v>20.169927000000001</v>
      </c>
      <c r="K104" s="94">
        <f t="shared" si="7"/>
        <v>0</v>
      </c>
      <c r="L104" s="94">
        <f t="shared" si="8"/>
        <v>0</v>
      </c>
      <c r="M104" s="150">
        <f t="shared" si="9"/>
        <v>17.43</v>
      </c>
      <c r="N104" s="160">
        <f t="shared" si="10"/>
        <v>20.169927000000001</v>
      </c>
      <c r="O104" s="160">
        <f t="shared" si="11"/>
        <v>351.56182761000002</v>
      </c>
    </row>
    <row r="105" spans="1:15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93">
        <f>'6º Medição'!M105</f>
        <v>41.2</v>
      </c>
      <c r="G105" s="93"/>
      <c r="H105" s="93">
        <f t="shared" si="6"/>
        <v>0</v>
      </c>
      <c r="I105" s="94">
        <f>ROUND('6º Medição'!I105*0.0717,2)</f>
        <v>2.82</v>
      </c>
      <c r="J105" s="94">
        <f>'6º Medição'!J105*0.0717</f>
        <v>3.6724739999999998</v>
      </c>
      <c r="K105" s="94">
        <f t="shared" si="7"/>
        <v>0</v>
      </c>
      <c r="L105" s="94">
        <f t="shared" si="8"/>
        <v>0</v>
      </c>
      <c r="M105" s="150">
        <f t="shared" si="9"/>
        <v>41.2</v>
      </c>
      <c r="N105" s="160">
        <f t="shared" si="10"/>
        <v>3.6724739999999998</v>
      </c>
      <c r="O105" s="160">
        <f t="shared" si="11"/>
        <v>151.3059288</v>
      </c>
    </row>
    <row r="106" spans="1:15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93">
        <f>'6º Medição'!M106</f>
        <v>3.64</v>
      </c>
      <c r="G106" s="93"/>
      <c r="H106" s="93">
        <f t="shared" si="6"/>
        <v>0</v>
      </c>
      <c r="I106" s="94">
        <f>ROUND('6º Medição'!I106*0.0717,2)</f>
        <v>8.8000000000000007</v>
      </c>
      <c r="J106" s="94">
        <f>'6º Medição'!J106*0.0717</f>
        <v>11.436866999999999</v>
      </c>
      <c r="K106" s="94">
        <f t="shared" si="7"/>
        <v>0</v>
      </c>
      <c r="L106" s="94">
        <f t="shared" si="8"/>
        <v>0</v>
      </c>
      <c r="M106" s="150">
        <f t="shared" si="9"/>
        <v>3.64</v>
      </c>
      <c r="N106" s="160">
        <f t="shared" si="10"/>
        <v>11.436866999999999</v>
      </c>
      <c r="O106" s="160">
        <f t="shared" si="11"/>
        <v>41.630195880000002</v>
      </c>
    </row>
    <row r="107" spans="1:15" s="8" customFormat="1">
      <c r="A107" s="85"/>
      <c r="B107" s="85"/>
      <c r="C107" s="85"/>
      <c r="D107" s="92"/>
      <c r="E107" s="85"/>
      <c r="F107" s="93">
        <f>'6º Medição'!M107</f>
        <v>0</v>
      </c>
      <c r="G107" s="93"/>
      <c r="H107" s="93">
        <f t="shared" si="6"/>
        <v>0</v>
      </c>
      <c r="I107" s="94">
        <f>ROUND('6º Medição'!I107*0.0717,2)</f>
        <v>0</v>
      </c>
      <c r="J107" s="94">
        <f>'6º Medição'!J107*0.0717</f>
        <v>0</v>
      </c>
      <c r="K107" s="94"/>
      <c r="L107" s="94">
        <f t="shared" si="8"/>
        <v>0</v>
      </c>
      <c r="M107" s="150">
        <f t="shared" si="9"/>
        <v>0</v>
      </c>
      <c r="N107" s="160">
        <f t="shared" si="10"/>
        <v>0</v>
      </c>
      <c r="O107" s="160">
        <f t="shared" si="11"/>
        <v>0</v>
      </c>
    </row>
    <row r="108" spans="1:15" s="3" customFormat="1">
      <c r="A108" s="89"/>
      <c r="B108" s="89"/>
      <c r="C108" s="95">
        <v>9</v>
      </c>
      <c r="D108" s="96" t="s">
        <v>108</v>
      </c>
      <c r="E108" s="89"/>
      <c r="F108" s="93">
        <f>'6º Medição'!M108</f>
        <v>0</v>
      </c>
      <c r="G108" s="97"/>
      <c r="H108" s="93">
        <f t="shared" si="6"/>
        <v>0</v>
      </c>
      <c r="I108" s="94">
        <f>ROUND('6º Medição'!I108*0.0717,2)</f>
        <v>0</v>
      </c>
      <c r="J108" s="94">
        <f>'6º Medição'!J108*0.0717</f>
        <v>0</v>
      </c>
      <c r="K108" s="94"/>
      <c r="L108" s="94">
        <f t="shared" si="8"/>
        <v>0</v>
      </c>
      <c r="M108" s="150">
        <f t="shared" si="9"/>
        <v>0</v>
      </c>
      <c r="N108" s="160">
        <f t="shared" si="10"/>
        <v>0</v>
      </c>
      <c r="O108" s="160">
        <f t="shared" si="11"/>
        <v>0</v>
      </c>
    </row>
    <row r="109" spans="1:15" s="3" customFormat="1" ht="15" customHeight="1">
      <c r="A109" s="610" t="s">
        <v>109</v>
      </c>
      <c r="B109" s="611"/>
      <c r="C109" s="611"/>
      <c r="D109" s="611"/>
      <c r="E109" s="612"/>
      <c r="F109" s="93">
        <f>'6º Medição'!M109</f>
        <v>0</v>
      </c>
      <c r="G109" s="106"/>
      <c r="H109" s="93">
        <f t="shared" si="6"/>
        <v>0</v>
      </c>
      <c r="I109" s="94">
        <f>ROUND('6º Medição'!I109*0.0717,2)</f>
        <v>0</v>
      </c>
      <c r="J109" s="94">
        <f>'6º Medição'!J109*0.0717</f>
        <v>0</v>
      </c>
      <c r="K109" s="94"/>
      <c r="L109" s="94">
        <f t="shared" si="8"/>
        <v>0</v>
      </c>
      <c r="M109" s="150">
        <f t="shared" si="9"/>
        <v>0</v>
      </c>
      <c r="N109" s="160">
        <f t="shared" si="10"/>
        <v>0</v>
      </c>
      <c r="O109" s="160">
        <f t="shared" si="11"/>
        <v>0</v>
      </c>
    </row>
    <row r="110" spans="1:15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93">
        <f>'6º Medição'!M110</f>
        <v>1</v>
      </c>
      <c r="G110" s="111"/>
      <c r="H110" s="93">
        <f t="shared" si="6"/>
        <v>0</v>
      </c>
      <c r="I110" s="94">
        <f>ROUND('6º Medição'!I110*0.0717,2)</f>
        <v>174.25</v>
      </c>
      <c r="J110" s="94">
        <f>'6º Medição'!J110*0.0717</f>
        <v>226.53113099999999</v>
      </c>
      <c r="K110" s="94">
        <f t="shared" si="7"/>
        <v>0</v>
      </c>
      <c r="L110" s="94">
        <f t="shared" si="8"/>
        <v>0</v>
      </c>
      <c r="M110" s="150">
        <f t="shared" si="9"/>
        <v>1</v>
      </c>
      <c r="N110" s="160">
        <f t="shared" si="10"/>
        <v>226.53113099999999</v>
      </c>
      <c r="O110" s="160">
        <f t="shared" si="11"/>
        <v>226.53113099999999</v>
      </c>
    </row>
    <row r="111" spans="1:15" s="4" customFormat="1" ht="15" customHeight="1">
      <c r="A111" s="610" t="s">
        <v>112</v>
      </c>
      <c r="B111" s="611"/>
      <c r="C111" s="611"/>
      <c r="D111" s="611"/>
      <c r="E111" s="612"/>
      <c r="F111" s="93">
        <f>'6º Medição'!M111</f>
        <v>0</v>
      </c>
      <c r="G111" s="106"/>
      <c r="H111" s="93">
        <f t="shared" si="6"/>
        <v>0</v>
      </c>
      <c r="I111" s="94">
        <f>ROUND('6º Medição'!I111*0.0717,2)</f>
        <v>0</v>
      </c>
      <c r="J111" s="94">
        <f>'6º Medição'!J111*0.0717</f>
        <v>0</v>
      </c>
      <c r="K111" s="94"/>
      <c r="L111" s="94">
        <f t="shared" si="8"/>
        <v>0</v>
      </c>
      <c r="M111" s="150">
        <f t="shared" si="9"/>
        <v>0</v>
      </c>
      <c r="N111" s="160">
        <f t="shared" si="10"/>
        <v>0</v>
      </c>
      <c r="O111" s="160">
        <f t="shared" si="11"/>
        <v>0</v>
      </c>
    </row>
    <row r="112" spans="1:15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93">
        <f>'6º Medição'!M112</f>
        <v>48</v>
      </c>
      <c r="G112" s="93"/>
      <c r="H112" s="93">
        <f t="shared" si="6"/>
        <v>0</v>
      </c>
      <c r="I112" s="94">
        <f>ROUND('6º Medição'!I112*0.0717,2)</f>
        <v>9</v>
      </c>
      <c r="J112" s="94">
        <f>'6º Medição'!J112*0.0717</f>
        <v>11.703590999999999</v>
      </c>
      <c r="K112" s="94">
        <f t="shared" si="7"/>
        <v>0</v>
      </c>
      <c r="L112" s="94">
        <f t="shared" si="8"/>
        <v>0</v>
      </c>
      <c r="M112" s="150">
        <f t="shared" si="9"/>
        <v>48</v>
      </c>
      <c r="N112" s="160">
        <f t="shared" si="10"/>
        <v>11.703590999999999</v>
      </c>
      <c r="O112" s="160">
        <f t="shared" si="11"/>
        <v>561.77236799999991</v>
      </c>
    </row>
    <row r="113" spans="1:15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93">
        <f>'6º Medição'!M113</f>
        <v>11</v>
      </c>
      <c r="G113" s="93"/>
      <c r="H113" s="93">
        <f t="shared" si="6"/>
        <v>0</v>
      </c>
      <c r="I113" s="94">
        <f>ROUND('6º Medição'!I113*0.0717,2)</f>
        <v>7.6</v>
      </c>
      <c r="J113" s="94">
        <f>'6º Medição'!J113*0.0717</f>
        <v>9.8766750000000005</v>
      </c>
      <c r="K113" s="94">
        <f t="shared" si="7"/>
        <v>0</v>
      </c>
      <c r="L113" s="94">
        <f t="shared" si="8"/>
        <v>0</v>
      </c>
      <c r="M113" s="150">
        <f t="shared" si="9"/>
        <v>11</v>
      </c>
      <c r="N113" s="160">
        <f t="shared" si="10"/>
        <v>9.8766750000000005</v>
      </c>
      <c r="O113" s="160">
        <f t="shared" si="11"/>
        <v>108.64342500000001</v>
      </c>
    </row>
    <row r="114" spans="1:15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93">
        <f>'6º Medição'!M114</f>
        <v>23</v>
      </c>
      <c r="G114" s="93"/>
      <c r="H114" s="93">
        <f t="shared" si="6"/>
        <v>0</v>
      </c>
      <c r="I114" s="94">
        <f>ROUND('6º Medição'!I114*0.0717,2)</f>
        <v>3.86</v>
      </c>
      <c r="J114" s="94">
        <f>'6º Medição'!J114*0.0717</f>
        <v>5.0125469999999996</v>
      </c>
      <c r="K114" s="94">
        <f t="shared" si="7"/>
        <v>0</v>
      </c>
      <c r="L114" s="94">
        <f t="shared" si="8"/>
        <v>0</v>
      </c>
      <c r="M114" s="150">
        <f t="shared" si="9"/>
        <v>23</v>
      </c>
      <c r="N114" s="160">
        <f t="shared" si="10"/>
        <v>5.0125469999999996</v>
      </c>
      <c r="O114" s="160">
        <f t="shared" si="11"/>
        <v>115.28858099999999</v>
      </c>
    </row>
    <row r="115" spans="1:15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93">
        <f>'6º Medição'!M115</f>
        <v>3</v>
      </c>
      <c r="G115" s="93"/>
      <c r="H115" s="93">
        <f t="shared" si="6"/>
        <v>0</v>
      </c>
      <c r="I115" s="94">
        <f>ROUND('6º Medição'!I115*0.0717,2)</f>
        <v>4.51</v>
      </c>
      <c r="J115" s="94">
        <f>'6º Medição'!J115*0.0717</f>
        <v>5.8614749999999995</v>
      </c>
      <c r="K115" s="94">
        <f t="shared" si="7"/>
        <v>0</v>
      </c>
      <c r="L115" s="94">
        <f t="shared" si="8"/>
        <v>0</v>
      </c>
      <c r="M115" s="150">
        <f t="shared" si="9"/>
        <v>3</v>
      </c>
      <c r="N115" s="160">
        <f t="shared" si="10"/>
        <v>5.8614749999999995</v>
      </c>
      <c r="O115" s="160">
        <f t="shared" si="11"/>
        <v>17.584425</v>
      </c>
    </row>
    <row r="116" spans="1:15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93">
        <f>'6º Medição'!M116</f>
        <v>2</v>
      </c>
      <c r="G116" s="93"/>
      <c r="H116" s="93">
        <f t="shared" si="6"/>
        <v>0</v>
      </c>
      <c r="I116" s="94">
        <f>ROUND('6º Medição'!I116*0.0717,2)</f>
        <v>22.45</v>
      </c>
      <c r="J116" s="94">
        <f>'6º Medição'!J116*0.0717</f>
        <v>29.184050999999997</v>
      </c>
      <c r="K116" s="94">
        <f t="shared" si="7"/>
        <v>0</v>
      </c>
      <c r="L116" s="94">
        <f t="shared" si="8"/>
        <v>0</v>
      </c>
      <c r="M116" s="150">
        <f t="shared" si="9"/>
        <v>2</v>
      </c>
      <c r="N116" s="160">
        <f t="shared" si="10"/>
        <v>29.184050999999997</v>
      </c>
      <c r="O116" s="160">
        <f t="shared" si="11"/>
        <v>58.368101999999993</v>
      </c>
    </row>
    <row r="117" spans="1:15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93">
        <f>'6º Medição'!M117</f>
        <v>2</v>
      </c>
      <c r="G117" s="93"/>
      <c r="H117" s="93">
        <f t="shared" si="6"/>
        <v>0</v>
      </c>
      <c r="I117" s="94">
        <f>ROUND('6º Medição'!I117*0.0717,2)</f>
        <v>3.04</v>
      </c>
      <c r="J117" s="94">
        <f>'6º Medição'!J117*0.0717</f>
        <v>3.9506700000000001</v>
      </c>
      <c r="K117" s="94">
        <f t="shared" si="7"/>
        <v>0</v>
      </c>
      <c r="L117" s="94">
        <f t="shared" si="8"/>
        <v>0</v>
      </c>
      <c r="M117" s="150">
        <f t="shared" si="9"/>
        <v>2</v>
      </c>
      <c r="N117" s="160">
        <f t="shared" si="10"/>
        <v>3.9506700000000001</v>
      </c>
      <c r="O117" s="160">
        <f t="shared" si="11"/>
        <v>7.9013400000000003</v>
      </c>
    </row>
    <row r="118" spans="1:15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93">
        <f>'6º Medição'!M118</f>
        <v>87</v>
      </c>
      <c r="G118" s="93"/>
      <c r="H118" s="93">
        <f t="shared" si="6"/>
        <v>0</v>
      </c>
      <c r="I118" s="94">
        <f>ROUND('6º Medição'!I118*0.0717,2)</f>
        <v>3.91</v>
      </c>
      <c r="J118" s="94">
        <f>'6º Medição'!J118*0.0717</f>
        <v>5.086398</v>
      </c>
      <c r="K118" s="94">
        <f t="shared" si="7"/>
        <v>0</v>
      </c>
      <c r="L118" s="94">
        <f t="shared" si="8"/>
        <v>0</v>
      </c>
      <c r="M118" s="150">
        <f t="shared" si="9"/>
        <v>87</v>
      </c>
      <c r="N118" s="160">
        <f t="shared" si="10"/>
        <v>5.086398</v>
      </c>
      <c r="O118" s="160">
        <f t="shared" si="11"/>
        <v>442.51662599999997</v>
      </c>
    </row>
    <row r="119" spans="1:15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93">
        <f>'6º Medição'!M119</f>
        <v>3</v>
      </c>
      <c r="G119" s="93"/>
      <c r="H119" s="93">
        <f t="shared" si="6"/>
        <v>0</v>
      </c>
      <c r="I119" s="94">
        <f>ROUND('6º Medição'!I119*0.0717,2)</f>
        <v>0.53</v>
      </c>
      <c r="J119" s="94">
        <f>'6º Medição'!J119*0.0717</f>
        <v>0.686886</v>
      </c>
      <c r="K119" s="94">
        <f t="shared" si="7"/>
        <v>0</v>
      </c>
      <c r="L119" s="94">
        <f t="shared" si="8"/>
        <v>0</v>
      </c>
      <c r="M119" s="150">
        <f t="shared" si="9"/>
        <v>3</v>
      </c>
      <c r="N119" s="160">
        <f t="shared" si="10"/>
        <v>0.686886</v>
      </c>
      <c r="O119" s="160">
        <f t="shared" si="11"/>
        <v>2.0606580000000001</v>
      </c>
    </row>
    <row r="120" spans="1:15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93">
        <f>'6º Medição'!M120</f>
        <v>64</v>
      </c>
      <c r="G120" s="93"/>
      <c r="H120" s="93">
        <f t="shared" si="6"/>
        <v>0</v>
      </c>
      <c r="I120" s="94">
        <f>ROUND('6º Medição'!I120*0.0717,2)</f>
        <v>1.24</v>
      </c>
      <c r="J120" s="94">
        <f>'6º Medição'!J120*0.0717</f>
        <v>1.6154010000000001</v>
      </c>
      <c r="K120" s="94">
        <f t="shared" si="7"/>
        <v>0</v>
      </c>
      <c r="L120" s="94">
        <f t="shared" si="8"/>
        <v>0</v>
      </c>
      <c r="M120" s="150">
        <f t="shared" si="9"/>
        <v>64</v>
      </c>
      <c r="N120" s="160">
        <f t="shared" si="10"/>
        <v>1.6154010000000001</v>
      </c>
      <c r="O120" s="160">
        <f t="shared" si="11"/>
        <v>103.38566400000001</v>
      </c>
    </row>
    <row r="121" spans="1:15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93">
        <f>'6º Medição'!M121</f>
        <v>4</v>
      </c>
      <c r="G121" s="93"/>
      <c r="H121" s="93">
        <f t="shared" si="6"/>
        <v>0</v>
      </c>
      <c r="I121" s="94">
        <f>ROUND('6º Medição'!I121*0.0717,2)</f>
        <v>1.66</v>
      </c>
      <c r="J121" s="94">
        <f>'6º Medição'!J121*0.0717</f>
        <v>2.163189</v>
      </c>
      <c r="K121" s="94">
        <f t="shared" si="7"/>
        <v>0</v>
      </c>
      <c r="L121" s="94">
        <f t="shared" si="8"/>
        <v>0</v>
      </c>
      <c r="M121" s="150">
        <f t="shared" si="9"/>
        <v>4</v>
      </c>
      <c r="N121" s="160">
        <f t="shared" si="10"/>
        <v>2.163189</v>
      </c>
      <c r="O121" s="160">
        <f t="shared" si="11"/>
        <v>8.6527560000000001</v>
      </c>
    </row>
    <row r="122" spans="1:15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93">
        <f>'6º Medição'!M122</f>
        <v>11</v>
      </c>
      <c r="G122" s="93"/>
      <c r="H122" s="93">
        <f t="shared" si="6"/>
        <v>0</v>
      </c>
      <c r="I122" s="94">
        <f>ROUND('6º Medição'!I122*0.0717,2)</f>
        <v>0</v>
      </c>
      <c r="J122" s="94">
        <f>'6º Medição'!J122*0.0717</f>
        <v>0</v>
      </c>
      <c r="K122" s="94">
        <f t="shared" si="7"/>
        <v>0</v>
      </c>
      <c r="L122" s="94">
        <f t="shared" si="8"/>
        <v>0</v>
      </c>
      <c r="M122" s="150">
        <f t="shared" si="9"/>
        <v>11</v>
      </c>
      <c r="N122" s="160">
        <f t="shared" si="10"/>
        <v>0</v>
      </c>
      <c r="O122" s="160">
        <f t="shared" si="11"/>
        <v>0</v>
      </c>
    </row>
    <row r="123" spans="1:15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93">
        <f>'6º Medição'!M123</f>
        <v>82</v>
      </c>
      <c r="G123" s="93"/>
      <c r="H123" s="93">
        <f t="shared" si="6"/>
        <v>0</v>
      </c>
      <c r="I123" s="94">
        <f>ROUND('6º Medição'!I123*0.0717,2)</f>
        <v>4.62</v>
      </c>
      <c r="J123" s="94">
        <f>'6º Medição'!J123*0.0717</f>
        <v>5.9998560000000003</v>
      </c>
      <c r="K123" s="94">
        <f t="shared" si="7"/>
        <v>0</v>
      </c>
      <c r="L123" s="94">
        <f t="shared" si="8"/>
        <v>0</v>
      </c>
      <c r="M123" s="150">
        <f t="shared" si="9"/>
        <v>82</v>
      </c>
      <c r="N123" s="160">
        <f t="shared" si="10"/>
        <v>5.9998560000000003</v>
      </c>
      <c r="O123" s="160">
        <f t="shared" si="11"/>
        <v>491.98819200000003</v>
      </c>
    </row>
    <row r="124" spans="1:15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93">
        <f>'6º Medição'!M124</f>
        <v>19</v>
      </c>
      <c r="G124" s="93"/>
      <c r="H124" s="93">
        <f t="shared" si="6"/>
        <v>0</v>
      </c>
      <c r="I124" s="94">
        <f>ROUND('6º Medição'!I124*0.0717,2)</f>
        <v>1.24</v>
      </c>
      <c r="J124" s="94">
        <f>'6º Medição'!J124*0.0717</f>
        <v>1.6154010000000001</v>
      </c>
      <c r="K124" s="94">
        <f t="shared" si="7"/>
        <v>0</v>
      </c>
      <c r="L124" s="94">
        <f t="shared" si="8"/>
        <v>0</v>
      </c>
      <c r="M124" s="150">
        <f t="shared" si="9"/>
        <v>19</v>
      </c>
      <c r="N124" s="160">
        <f t="shared" si="10"/>
        <v>1.6154010000000001</v>
      </c>
      <c r="O124" s="160">
        <f t="shared" si="11"/>
        <v>30.692619000000001</v>
      </c>
    </row>
    <row r="125" spans="1:15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93">
        <f>'6º Medição'!M125</f>
        <v>11</v>
      </c>
      <c r="G125" s="93"/>
      <c r="H125" s="93">
        <f t="shared" si="6"/>
        <v>0</v>
      </c>
      <c r="I125" s="94">
        <f>ROUND('6º Medição'!I125*0.0717,2)</f>
        <v>1.38</v>
      </c>
      <c r="J125" s="94">
        <f>'6º Medição'!J125*0.0717</f>
        <v>1.7982359999999999</v>
      </c>
      <c r="K125" s="94">
        <f t="shared" si="7"/>
        <v>0</v>
      </c>
      <c r="L125" s="94">
        <f t="shared" si="8"/>
        <v>0</v>
      </c>
      <c r="M125" s="150">
        <f t="shared" si="9"/>
        <v>11</v>
      </c>
      <c r="N125" s="160">
        <f t="shared" si="10"/>
        <v>1.7982359999999999</v>
      </c>
      <c r="O125" s="160">
        <f t="shared" si="11"/>
        <v>19.780595999999999</v>
      </c>
    </row>
    <row r="126" spans="1:15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93">
        <f>'6º Medição'!M126</f>
        <v>4</v>
      </c>
      <c r="G126" s="93"/>
      <c r="H126" s="93">
        <f t="shared" si="6"/>
        <v>0</v>
      </c>
      <c r="I126" s="94">
        <f>ROUND('6º Medição'!I126*0.0717,2)</f>
        <v>1.52</v>
      </c>
      <c r="J126" s="94">
        <f>'6º Medição'!J126*0.0717</f>
        <v>1.981071</v>
      </c>
      <c r="K126" s="94">
        <f t="shared" si="7"/>
        <v>0</v>
      </c>
      <c r="L126" s="94">
        <f t="shared" si="8"/>
        <v>0</v>
      </c>
      <c r="M126" s="150">
        <f t="shared" si="9"/>
        <v>4</v>
      </c>
      <c r="N126" s="160">
        <f t="shared" si="10"/>
        <v>1.981071</v>
      </c>
      <c r="O126" s="160">
        <f t="shared" si="11"/>
        <v>7.9242840000000001</v>
      </c>
    </row>
    <row r="127" spans="1:15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93">
        <f>'6º Medição'!M127</f>
        <v>1</v>
      </c>
      <c r="G127" s="93"/>
      <c r="H127" s="93">
        <f t="shared" si="6"/>
        <v>0</v>
      </c>
      <c r="I127" s="94">
        <f>ROUND('6º Medição'!I127*0.0717,2)</f>
        <v>1.8</v>
      </c>
      <c r="J127" s="94">
        <f>'6º Medição'!J127*0.0717</f>
        <v>2.3460239999999999</v>
      </c>
      <c r="K127" s="94">
        <f t="shared" si="7"/>
        <v>0</v>
      </c>
      <c r="L127" s="94">
        <f t="shared" si="8"/>
        <v>0</v>
      </c>
      <c r="M127" s="150">
        <f t="shared" si="9"/>
        <v>1</v>
      </c>
      <c r="N127" s="160">
        <f t="shared" si="10"/>
        <v>2.3460239999999999</v>
      </c>
      <c r="O127" s="160">
        <f t="shared" si="11"/>
        <v>2.3460239999999999</v>
      </c>
    </row>
    <row r="128" spans="1:15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93">
        <f>'6º Medição'!M128</f>
        <v>2</v>
      </c>
      <c r="G128" s="93"/>
      <c r="H128" s="93">
        <f t="shared" si="6"/>
        <v>0</v>
      </c>
      <c r="I128" s="94">
        <f>ROUND('6º Medição'!I128*0.0717,2)</f>
        <v>1.38</v>
      </c>
      <c r="J128" s="94">
        <f>'6º Medição'!J128*0.0717</f>
        <v>1.7982359999999999</v>
      </c>
      <c r="K128" s="94">
        <f t="shared" si="7"/>
        <v>0</v>
      </c>
      <c r="L128" s="94">
        <f t="shared" si="8"/>
        <v>0</v>
      </c>
      <c r="M128" s="150">
        <f t="shared" si="9"/>
        <v>2</v>
      </c>
      <c r="N128" s="160">
        <f t="shared" si="10"/>
        <v>1.7982359999999999</v>
      </c>
      <c r="O128" s="160">
        <f t="shared" si="11"/>
        <v>3.5964719999999999</v>
      </c>
    </row>
    <row r="129" spans="1:15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93">
        <f>'6º Medição'!M129</f>
        <v>37</v>
      </c>
      <c r="G129" s="93"/>
      <c r="H129" s="93">
        <f t="shared" si="6"/>
        <v>0</v>
      </c>
      <c r="I129" s="94">
        <f>ROUND('6º Medição'!I129*0.0717,2)</f>
        <v>7.63</v>
      </c>
      <c r="J129" s="94">
        <f>'6º Medição'!J129*0.0717</f>
        <v>9.9232800000000001</v>
      </c>
      <c r="K129" s="94">
        <f t="shared" si="7"/>
        <v>0</v>
      </c>
      <c r="L129" s="94">
        <f t="shared" si="8"/>
        <v>0</v>
      </c>
      <c r="M129" s="150">
        <f t="shared" si="9"/>
        <v>37</v>
      </c>
      <c r="N129" s="160">
        <f t="shared" si="10"/>
        <v>9.9232800000000001</v>
      </c>
      <c r="O129" s="160">
        <f t="shared" si="11"/>
        <v>367.16136</v>
      </c>
    </row>
    <row r="130" spans="1:15" s="8" customFormat="1">
      <c r="A130" s="85"/>
      <c r="B130" s="85"/>
      <c r="C130" s="85"/>
      <c r="D130" s="92" t="s">
        <v>501</v>
      </c>
      <c r="E130" s="85"/>
      <c r="F130" s="93">
        <f>'6º Medição'!M130</f>
        <v>0</v>
      </c>
      <c r="G130" s="93"/>
      <c r="H130" s="93">
        <f t="shared" si="6"/>
        <v>0</v>
      </c>
      <c r="I130" s="94">
        <f>ROUND('6º Medição'!I130*0.0717,2)</f>
        <v>0</v>
      </c>
      <c r="J130" s="94">
        <f>'6º Medição'!J130*0.0717</f>
        <v>0</v>
      </c>
      <c r="K130" s="94"/>
      <c r="L130" s="94">
        <f t="shared" si="8"/>
        <v>0</v>
      </c>
      <c r="M130" s="150">
        <f t="shared" si="9"/>
        <v>0</v>
      </c>
      <c r="N130" s="160">
        <f t="shared" si="10"/>
        <v>0</v>
      </c>
      <c r="O130" s="160">
        <f t="shared" si="11"/>
        <v>0</v>
      </c>
    </row>
    <row r="131" spans="1:15" s="8" customFormat="1">
      <c r="A131" s="85"/>
      <c r="B131" s="85"/>
      <c r="C131" s="85"/>
      <c r="D131" s="100" t="s">
        <v>139</v>
      </c>
      <c r="E131" s="85"/>
      <c r="F131" s="93">
        <f>'6º Medição'!M131</f>
        <v>0</v>
      </c>
      <c r="G131" s="93"/>
      <c r="H131" s="93">
        <f t="shared" si="6"/>
        <v>0</v>
      </c>
      <c r="I131" s="94">
        <f>ROUND('6º Medição'!I131*0.0717,2)</f>
        <v>0</v>
      </c>
      <c r="J131" s="94">
        <f>'6º Medição'!J131*0.0717</f>
        <v>0</v>
      </c>
      <c r="K131" s="94"/>
      <c r="L131" s="94">
        <f t="shared" si="8"/>
        <v>0</v>
      </c>
      <c r="M131" s="150">
        <f t="shared" si="9"/>
        <v>0</v>
      </c>
      <c r="N131" s="160">
        <f t="shared" si="10"/>
        <v>0</v>
      </c>
      <c r="O131" s="160">
        <f t="shared" si="11"/>
        <v>0</v>
      </c>
    </row>
    <row r="132" spans="1:15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93">
        <f>'6º Medição'!M132</f>
        <v>1</v>
      </c>
      <c r="G132" s="93"/>
      <c r="H132" s="93">
        <f t="shared" si="6"/>
        <v>0</v>
      </c>
      <c r="I132" s="94">
        <f>ROUND('6º Medição'!I132*0.0717,2)</f>
        <v>13.22</v>
      </c>
      <c r="J132" s="94">
        <f>'6º Medição'!J132*0.0717</f>
        <v>17.184338999999998</v>
      </c>
      <c r="K132" s="94">
        <f t="shared" si="7"/>
        <v>0</v>
      </c>
      <c r="L132" s="94">
        <f t="shared" si="8"/>
        <v>0</v>
      </c>
      <c r="M132" s="150">
        <f t="shared" si="9"/>
        <v>1</v>
      </c>
      <c r="N132" s="160">
        <f t="shared" si="10"/>
        <v>17.184338999999998</v>
      </c>
      <c r="O132" s="160">
        <f t="shared" si="11"/>
        <v>17.184338999999998</v>
      </c>
    </row>
    <row r="133" spans="1:15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93">
        <f>'6º Medição'!M133</f>
        <v>1</v>
      </c>
      <c r="G133" s="93"/>
      <c r="H133" s="93">
        <f t="shared" si="6"/>
        <v>0</v>
      </c>
      <c r="I133" s="94">
        <f>ROUND('6º Medição'!I133*0.0717,2)</f>
        <v>8.07</v>
      </c>
      <c r="J133" s="94">
        <f>'6º Medição'!J133*0.0717</f>
        <v>10.493295</v>
      </c>
      <c r="K133" s="94">
        <f t="shared" si="7"/>
        <v>0</v>
      </c>
      <c r="L133" s="94">
        <f t="shared" si="8"/>
        <v>0</v>
      </c>
      <c r="M133" s="150">
        <f t="shared" si="9"/>
        <v>1</v>
      </c>
      <c r="N133" s="160">
        <f t="shared" si="10"/>
        <v>10.493295</v>
      </c>
      <c r="O133" s="160">
        <f t="shared" si="11"/>
        <v>10.493295</v>
      </c>
    </row>
    <row r="134" spans="1:15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93">
        <f>'6º Medição'!M134</f>
        <v>1</v>
      </c>
      <c r="G134" s="93"/>
      <c r="H134" s="93">
        <f t="shared" si="6"/>
        <v>0</v>
      </c>
      <c r="I134" s="94">
        <f>ROUND('6º Medição'!I134*0.0717,2)</f>
        <v>7.37</v>
      </c>
      <c r="J134" s="94">
        <f>'6º Medição'!J134*0.0717</f>
        <v>9.5798370000000013</v>
      </c>
      <c r="K134" s="94">
        <f t="shared" si="7"/>
        <v>0</v>
      </c>
      <c r="L134" s="94">
        <f t="shared" si="8"/>
        <v>0</v>
      </c>
      <c r="M134" s="150">
        <f t="shared" si="9"/>
        <v>1</v>
      </c>
      <c r="N134" s="160">
        <f t="shared" si="10"/>
        <v>9.5798370000000013</v>
      </c>
      <c r="O134" s="160">
        <f t="shared" si="11"/>
        <v>9.5798370000000013</v>
      </c>
    </row>
    <row r="135" spans="1:15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93">
        <f>'6º Medição'!M135</f>
        <v>1</v>
      </c>
      <c r="G135" s="93"/>
      <c r="H135" s="93">
        <f t="shared" si="6"/>
        <v>0</v>
      </c>
      <c r="I135" s="94">
        <f>ROUND('6º Medição'!I135*0.0717,2)</f>
        <v>7.47</v>
      </c>
      <c r="J135" s="94">
        <f>'6º Medição'!J135*0.0717</f>
        <v>9.7045949999999994</v>
      </c>
      <c r="K135" s="94">
        <f t="shared" si="7"/>
        <v>0</v>
      </c>
      <c r="L135" s="94">
        <f t="shared" si="8"/>
        <v>0</v>
      </c>
      <c r="M135" s="150">
        <f t="shared" si="9"/>
        <v>1</v>
      </c>
      <c r="N135" s="160">
        <f t="shared" si="10"/>
        <v>9.7045949999999994</v>
      </c>
      <c r="O135" s="160">
        <f t="shared" si="11"/>
        <v>9.7045949999999994</v>
      </c>
    </row>
    <row r="136" spans="1:15" s="8" customFormat="1">
      <c r="A136" s="85"/>
      <c r="B136" s="85"/>
      <c r="C136" s="85"/>
      <c r="D136" s="92" t="s">
        <v>501</v>
      </c>
      <c r="E136" s="85"/>
      <c r="F136" s="93">
        <f>'6º Medição'!M136</f>
        <v>0</v>
      </c>
      <c r="G136" s="93"/>
      <c r="H136" s="93">
        <f t="shared" si="6"/>
        <v>0</v>
      </c>
      <c r="I136" s="94">
        <f>ROUND('6º Medição'!I136*0.0717,2)</f>
        <v>0</v>
      </c>
      <c r="J136" s="94">
        <f>'6º Medição'!J136*0.0717</f>
        <v>0</v>
      </c>
      <c r="K136" s="94"/>
      <c r="L136" s="94">
        <f t="shared" si="8"/>
        <v>0</v>
      </c>
      <c r="M136" s="150">
        <f t="shared" si="9"/>
        <v>0</v>
      </c>
      <c r="N136" s="160">
        <f t="shared" si="10"/>
        <v>0</v>
      </c>
      <c r="O136" s="160">
        <f t="shared" si="11"/>
        <v>0</v>
      </c>
    </row>
    <row r="137" spans="1:15" s="3" customFormat="1">
      <c r="A137" s="609" t="s">
        <v>144</v>
      </c>
      <c r="B137" s="609"/>
      <c r="C137" s="609"/>
      <c r="D137" s="609"/>
      <c r="E137" s="609"/>
      <c r="F137" s="93">
        <f>'6º Medição'!M137</f>
        <v>0</v>
      </c>
      <c r="G137" s="93"/>
      <c r="H137" s="93">
        <f t="shared" si="6"/>
        <v>0</v>
      </c>
      <c r="I137" s="94">
        <f>ROUND('6º Medição'!I137*0.0717,2)</f>
        <v>0</v>
      </c>
      <c r="J137" s="94">
        <f>'6º Medição'!J137*0.0717</f>
        <v>0</v>
      </c>
      <c r="K137" s="94"/>
      <c r="L137" s="94">
        <f t="shared" si="8"/>
        <v>0</v>
      </c>
      <c r="M137" s="150">
        <f t="shared" si="9"/>
        <v>0</v>
      </c>
      <c r="N137" s="160">
        <f t="shared" si="10"/>
        <v>0</v>
      </c>
      <c r="O137" s="160">
        <f t="shared" si="11"/>
        <v>0</v>
      </c>
    </row>
    <row r="138" spans="1:15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93">
        <f>'6º Medição'!M138</f>
        <v>2</v>
      </c>
      <c r="G138" s="93"/>
      <c r="H138" s="93">
        <f t="shared" si="6"/>
        <v>0</v>
      </c>
      <c r="I138" s="94">
        <f>ROUND('6º Medição'!I138*0.0717,2)</f>
        <v>13.22</v>
      </c>
      <c r="J138" s="94">
        <f>'6º Medição'!J138*0.0717</f>
        <v>17.184338999999998</v>
      </c>
      <c r="K138" s="94">
        <f t="shared" si="7"/>
        <v>0</v>
      </c>
      <c r="L138" s="94">
        <f t="shared" si="8"/>
        <v>0</v>
      </c>
      <c r="M138" s="150">
        <f t="shared" si="9"/>
        <v>2</v>
      </c>
      <c r="N138" s="160">
        <f t="shared" si="10"/>
        <v>17.184338999999998</v>
      </c>
      <c r="O138" s="160">
        <f t="shared" si="11"/>
        <v>34.368677999999996</v>
      </c>
    </row>
    <row r="139" spans="1:15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93">
        <f>'6º Medição'!M139</f>
        <v>2</v>
      </c>
      <c r="G139" s="93"/>
      <c r="H139" s="93">
        <f t="shared" si="6"/>
        <v>0</v>
      </c>
      <c r="I139" s="94">
        <f>ROUND('6º Medição'!I139*0.0717,2)</f>
        <v>2.09</v>
      </c>
      <c r="J139" s="94">
        <f>'6º Medição'!J139*0.0717</f>
        <v>2.711694</v>
      </c>
      <c r="K139" s="94">
        <f t="shared" si="7"/>
        <v>0</v>
      </c>
      <c r="L139" s="94">
        <f t="shared" si="8"/>
        <v>0</v>
      </c>
      <c r="M139" s="150">
        <f t="shared" si="9"/>
        <v>2</v>
      </c>
      <c r="N139" s="160">
        <f t="shared" si="10"/>
        <v>2.711694</v>
      </c>
      <c r="O139" s="160">
        <f t="shared" si="11"/>
        <v>5.4233880000000001</v>
      </c>
    </row>
    <row r="140" spans="1:15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93">
        <f>'6º Medição'!M140</f>
        <v>3</v>
      </c>
      <c r="G140" s="93"/>
      <c r="H140" s="93">
        <f t="shared" si="6"/>
        <v>0</v>
      </c>
      <c r="I140" s="94">
        <f>ROUND('6º Medição'!I140*0.0717,2)</f>
        <v>7.47</v>
      </c>
      <c r="J140" s="94">
        <f>'6º Medição'!J140*0.0717</f>
        <v>9.7045949999999994</v>
      </c>
      <c r="K140" s="94">
        <f t="shared" si="7"/>
        <v>0</v>
      </c>
      <c r="L140" s="94">
        <f t="shared" si="8"/>
        <v>0</v>
      </c>
      <c r="M140" s="150">
        <f t="shared" si="9"/>
        <v>3</v>
      </c>
      <c r="N140" s="160">
        <f t="shared" si="10"/>
        <v>9.7045949999999994</v>
      </c>
      <c r="O140" s="160">
        <f t="shared" si="11"/>
        <v>29.113785</v>
      </c>
    </row>
    <row r="141" spans="1:15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93">
        <f>'6º Medição'!M141</f>
        <v>2</v>
      </c>
      <c r="G141" s="93"/>
      <c r="H141" s="93">
        <f t="shared" si="6"/>
        <v>0</v>
      </c>
      <c r="I141" s="94">
        <f>ROUND('6º Medição'!I141*0.0717,2)</f>
        <v>4.5599999999999996</v>
      </c>
      <c r="J141" s="94">
        <f>'6º Medição'!J141*0.0717</f>
        <v>5.926005</v>
      </c>
      <c r="K141" s="94">
        <f t="shared" si="7"/>
        <v>0</v>
      </c>
      <c r="L141" s="94">
        <f t="shared" si="8"/>
        <v>0</v>
      </c>
      <c r="M141" s="150">
        <f t="shared" si="9"/>
        <v>2</v>
      </c>
      <c r="N141" s="160">
        <f t="shared" si="10"/>
        <v>5.926005</v>
      </c>
      <c r="O141" s="160">
        <f t="shared" si="11"/>
        <v>11.85201</v>
      </c>
    </row>
    <row r="142" spans="1:15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93">
        <f>'6º Medição'!M142</f>
        <v>10</v>
      </c>
      <c r="G142" s="93"/>
      <c r="H142" s="93">
        <f t="shared" si="6"/>
        <v>0</v>
      </c>
      <c r="I142" s="94">
        <f>ROUND('6º Medição'!I142*0.0717,2)</f>
        <v>1.4</v>
      </c>
      <c r="J142" s="94">
        <f>'6º Medição'!J142*0.0717</f>
        <v>1.8154440000000001</v>
      </c>
      <c r="K142" s="94">
        <f t="shared" si="7"/>
        <v>0</v>
      </c>
      <c r="L142" s="94">
        <f t="shared" si="8"/>
        <v>0</v>
      </c>
      <c r="M142" s="150">
        <f t="shared" si="9"/>
        <v>10</v>
      </c>
      <c r="N142" s="160">
        <f t="shared" si="10"/>
        <v>1.8154440000000001</v>
      </c>
      <c r="O142" s="160">
        <f t="shared" si="11"/>
        <v>18.154440000000001</v>
      </c>
    </row>
    <row r="143" spans="1:15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93">
        <f>'6º Medição'!M143</f>
        <v>10</v>
      </c>
      <c r="G143" s="93"/>
      <c r="H143" s="93">
        <f t="shared" si="6"/>
        <v>0</v>
      </c>
      <c r="I143" s="94">
        <f>ROUND('6º Medição'!I143*0.0717,2)</f>
        <v>1.61</v>
      </c>
      <c r="J143" s="94">
        <f>'6º Medição'!J143*0.0717</f>
        <v>2.0893380000000001</v>
      </c>
      <c r="K143" s="94">
        <f t="shared" si="7"/>
        <v>0</v>
      </c>
      <c r="L143" s="94">
        <f t="shared" si="8"/>
        <v>0</v>
      </c>
      <c r="M143" s="150">
        <f t="shared" si="9"/>
        <v>10</v>
      </c>
      <c r="N143" s="160">
        <f t="shared" si="10"/>
        <v>2.0893380000000001</v>
      </c>
      <c r="O143" s="160">
        <f t="shared" si="11"/>
        <v>20.893380000000001</v>
      </c>
    </row>
    <row r="144" spans="1:15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93">
        <f>'6º Medição'!M144</f>
        <v>5</v>
      </c>
      <c r="G144" s="93"/>
      <c r="H144" s="93">
        <f t="shared" ref="H144:H207" si="12">G144</f>
        <v>0</v>
      </c>
      <c r="I144" s="94">
        <f>ROUND('6º Medição'!I144*0.0717,2)</f>
        <v>2.86</v>
      </c>
      <c r="J144" s="94">
        <f>'6º Medição'!J144*0.0717</f>
        <v>3.3684659999999997</v>
      </c>
      <c r="K144" s="94">
        <f t="shared" ref="K144:K207" si="13">J144*G144</f>
        <v>0</v>
      </c>
      <c r="L144" s="94">
        <f t="shared" ref="L144:L207" si="14">H144*J144</f>
        <v>0</v>
      </c>
      <c r="M144" s="150">
        <f t="shared" ref="M144:M207" si="15">F144-H144</f>
        <v>5</v>
      </c>
      <c r="N144" s="160">
        <f t="shared" ref="N144:N207" si="16">J144</f>
        <v>3.3684659999999997</v>
      </c>
      <c r="O144" s="160">
        <f t="shared" ref="O144:O207" si="17">M144*N144</f>
        <v>16.842329999999997</v>
      </c>
    </row>
    <row r="145" spans="1:15" s="3" customFormat="1">
      <c r="A145" s="85"/>
      <c r="B145" s="85"/>
      <c r="C145" s="85"/>
      <c r="D145" s="92"/>
      <c r="E145" s="85"/>
      <c r="F145" s="93">
        <f>'6º Medição'!M145</f>
        <v>0</v>
      </c>
      <c r="G145" s="93"/>
      <c r="H145" s="93">
        <f t="shared" si="12"/>
        <v>0</v>
      </c>
      <c r="I145" s="94">
        <f>ROUND('6º Medição'!I145*0.0717,2)</f>
        <v>0</v>
      </c>
      <c r="J145" s="94">
        <f>'6º Medição'!J145*0.0717</f>
        <v>0</v>
      </c>
      <c r="K145" s="94"/>
      <c r="L145" s="94">
        <f t="shared" si="14"/>
        <v>0</v>
      </c>
      <c r="M145" s="150">
        <f t="shared" si="15"/>
        <v>0</v>
      </c>
      <c r="N145" s="160">
        <f t="shared" si="16"/>
        <v>0</v>
      </c>
      <c r="O145" s="160">
        <f t="shared" si="17"/>
        <v>0</v>
      </c>
    </row>
    <row r="146" spans="1:15" s="3" customFormat="1" ht="30" customHeight="1">
      <c r="A146" s="85"/>
      <c r="B146" s="85"/>
      <c r="C146" s="85"/>
      <c r="D146" s="100" t="s">
        <v>155</v>
      </c>
      <c r="E146" s="85"/>
      <c r="F146" s="93">
        <f>'6º Medição'!M146</f>
        <v>0</v>
      </c>
      <c r="G146" s="93"/>
      <c r="H146" s="93">
        <f t="shared" si="12"/>
        <v>0</v>
      </c>
      <c r="I146" s="94">
        <f>ROUND('6º Medição'!I146*0.0717,2)</f>
        <v>0</v>
      </c>
      <c r="J146" s="94">
        <f>'6º Medição'!J146*0.0717</f>
        <v>0</v>
      </c>
      <c r="K146" s="94"/>
      <c r="L146" s="94">
        <f t="shared" si="14"/>
        <v>0</v>
      </c>
      <c r="M146" s="150">
        <f t="shared" si="15"/>
        <v>0</v>
      </c>
      <c r="N146" s="160">
        <f t="shared" si="16"/>
        <v>0</v>
      </c>
      <c r="O146" s="160">
        <f t="shared" si="17"/>
        <v>0</v>
      </c>
    </row>
    <row r="147" spans="1:15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93">
        <f>'6º Medição'!M147</f>
        <v>12</v>
      </c>
      <c r="G147" s="93"/>
      <c r="H147" s="93">
        <f t="shared" si="12"/>
        <v>0</v>
      </c>
      <c r="I147" s="94">
        <f>ROUND('6º Medição'!I147*0.0717,2)</f>
        <v>4.25</v>
      </c>
      <c r="J147" s="94">
        <f>'6º Medição'!J147*0.0717</f>
        <v>5.5280699999999996</v>
      </c>
      <c r="K147" s="94">
        <f t="shared" si="13"/>
        <v>0</v>
      </c>
      <c r="L147" s="94">
        <f t="shared" si="14"/>
        <v>0</v>
      </c>
      <c r="M147" s="150">
        <f t="shared" si="15"/>
        <v>12</v>
      </c>
      <c r="N147" s="160">
        <f t="shared" si="16"/>
        <v>5.5280699999999996</v>
      </c>
      <c r="O147" s="160">
        <f t="shared" si="17"/>
        <v>66.336839999999995</v>
      </c>
    </row>
    <row r="148" spans="1:15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93">
        <f>'6º Medição'!M148</f>
        <v>12</v>
      </c>
      <c r="G148" s="93"/>
      <c r="H148" s="93">
        <f t="shared" si="12"/>
        <v>0</v>
      </c>
      <c r="I148" s="94">
        <f>ROUND('6º Medição'!I148*0.0717,2)</f>
        <v>4.62</v>
      </c>
      <c r="J148" s="94">
        <f>'6º Medição'!J148*0.0717</f>
        <v>5.9998560000000003</v>
      </c>
      <c r="K148" s="94">
        <f t="shared" si="13"/>
        <v>0</v>
      </c>
      <c r="L148" s="94">
        <f t="shared" si="14"/>
        <v>0</v>
      </c>
      <c r="M148" s="150">
        <f t="shared" si="15"/>
        <v>12</v>
      </c>
      <c r="N148" s="160">
        <f t="shared" si="16"/>
        <v>5.9998560000000003</v>
      </c>
      <c r="O148" s="160">
        <f t="shared" si="17"/>
        <v>71.998272</v>
      </c>
    </row>
    <row r="149" spans="1:15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93">
        <f>'6º Medição'!M149</f>
        <v>12</v>
      </c>
      <c r="G149" s="93"/>
      <c r="H149" s="93">
        <f t="shared" si="12"/>
        <v>0</v>
      </c>
      <c r="I149" s="94">
        <f>ROUND('6º Medição'!I149*0.0717,2)</f>
        <v>0.92</v>
      </c>
      <c r="J149" s="94">
        <f>'6º Medição'!J149*0.0717</f>
        <v>1.1945220000000001</v>
      </c>
      <c r="K149" s="94">
        <f t="shared" si="13"/>
        <v>0</v>
      </c>
      <c r="L149" s="94">
        <f t="shared" si="14"/>
        <v>0</v>
      </c>
      <c r="M149" s="150">
        <f t="shared" si="15"/>
        <v>12</v>
      </c>
      <c r="N149" s="160">
        <f t="shared" si="16"/>
        <v>1.1945220000000001</v>
      </c>
      <c r="O149" s="160">
        <f t="shared" si="17"/>
        <v>14.334264000000001</v>
      </c>
    </row>
    <row r="150" spans="1:15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93">
        <f>'6º Medição'!M150</f>
        <v>9</v>
      </c>
      <c r="G150" s="93"/>
      <c r="H150" s="93">
        <f t="shared" si="12"/>
        <v>0</v>
      </c>
      <c r="I150" s="94">
        <f>ROUND('6º Medição'!I150*0.0717,2)</f>
        <v>4.26</v>
      </c>
      <c r="J150" s="94">
        <f>'6º Medição'!J150*0.0717</f>
        <v>5.5431270000000001</v>
      </c>
      <c r="K150" s="94">
        <f t="shared" si="13"/>
        <v>0</v>
      </c>
      <c r="L150" s="94">
        <f t="shared" si="14"/>
        <v>0</v>
      </c>
      <c r="M150" s="150">
        <f t="shared" si="15"/>
        <v>9</v>
      </c>
      <c r="N150" s="160">
        <f t="shared" si="16"/>
        <v>5.5431270000000001</v>
      </c>
      <c r="O150" s="160">
        <f t="shared" si="17"/>
        <v>49.888142999999999</v>
      </c>
    </row>
    <row r="151" spans="1:15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93">
        <f>'6º Medição'!M151</f>
        <v>1</v>
      </c>
      <c r="G151" s="93"/>
      <c r="H151" s="93">
        <f t="shared" si="12"/>
        <v>0</v>
      </c>
      <c r="I151" s="94">
        <f>ROUND('6º Medição'!I151*0.0717,2)</f>
        <v>163.71</v>
      </c>
      <c r="J151" s="94">
        <f>'6º Medição'!J151*0.0717</f>
        <v>212.829261</v>
      </c>
      <c r="K151" s="94">
        <f t="shared" si="13"/>
        <v>0</v>
      </c>
      <c r="L151" s="94">
        <f t="shared" si="14"/>
        <v>0</v>
      </c>
      <c r="M151" s="150">
        <f t="shared" si="15"/>
        <v>1</v>
      </c>
      <c r="N151" s="160">
        <f t="shared" si="16"/>
        <v>212.829261</v>
      </c>
      <c r="O151" s="160">
        <f t="shared" si="17"/>
        <v>212.829261</v>
      </c>
    </row>
    <row r="152" spans="1:15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93">
        <f>'6º Medição'!M152</f>
        <v>1</v>
      </c>
      <c r="G152" s="93"/>
      <c r="H152" s="93">
        <f t="shared" si="12"/>
        <v>0</v>
      </c>
      <c r="I152" s="94">
        <f>ROUND('6º Medição'!I152*0.0717,2)</f>
        <v>65.34</v>
      </c>
      <c r="J152" s="94">
        <f>'6º Medição'!J152*0.0717</f>
        <v>84.945141000000007</v>
      </c>
      <c r="K152" s="94">
        <f t="shared" si="13"/>
        <v>0</v>
      </c>
      <c r="L152" s="94">
        <f t="shared" si="14"/>
        <v>0</v>
      </c>
      <c r="M152" s="150">
        <f t="shared" si="15"/>
        <v>1</v>
      </c>
      <c r="N152" s="160">
        <f t="shared" si="16"/>
        <v>84.945141000000007</v>
      </c>
      <c r="O152" s="160">
        <f t="shared" si="17"/>
        <v>84.945141000000007</v>
      </c>
    </row>
    <row r="153" spans="1:15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93">
        <f>'6º Medição'!M153</f>
        <v>1</v>
      </c>
      <c r="G153" s="93"/>
      <c r="H153" s="93">
        <f t="shared" si="12"/>
        <v>0</v>
      </c>
      <c r="I153" s="94">
        <f>ROUND('6º Medição'!I153*0.0717,2)</f>
        <v>65.34</v>
      </c>
      <c r="J153" s="94">
        <f>'6º Medição'!J153*0.0717</f>
        <v>84.945141000000007</v>
      </c>
      <c r="K153" s="94">
        <f t="shared" si="13"/>
        <v>0</v>
      </c>
      <c r="L153" s="94">
        <f t="shared" si="14"/>
        <v>0</v>
      </c>
      <c r="M153" s="150">
        <f t="shared" si="15"/>
        <v>1</v>
      </c>
      <c r="N153" s="160">
        <f t="shared" si="16"/>
        <v>84.945141000000007</v>
      </c>
      <c r="O153" s="160">
        <f t="shared" si="17"/>
        <v>84.945141000000007</v>
      </c>
    </row>
    <row r="154" spans="1:15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93">
        <f>'6º Medição'!M154</f>
        <v>2</v>
      </c>
      <c r="G154" s="93"/>
      <c r="H154" s="93">
        <f t="shared" si="12"/>
        <v>0</v>
      </c>
      <c r="I154" s="94">
        <f>ROUND('6º Medição'!I154*0.0717,2)</f>
        <v>0.6</v>
      </c>
      <c r="J154" s="94">
        <f>'6º Medição'!J154*0.0717</f>
        <v>0.777945</v>
      </c>
      <c r="K154" s="94">
        <f t="shared" si="13"/>
        <v>0</v>
      </c>
      <c r="L154" s="94">
        <f t="shared" si="14"/>
        <v>0</v>
      </c>
      <c r="M154" s="150">
        <f t="shared" si="15"/>
        <v>2</v>
      </c>
      <c r="N154" s="160">
        <f t="shared" si="16"/>
        <v>0.777945</v>
      </c>
      <c r="O154" s="160">
        <f t="shared" si="17"/>
        <v>1.55589</v>
      </c>
    </row>
    <row r="155" spans="1:15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93">
        <f>'6º Medição'!M155</f>
        <v>2</v>
      </c>
      <c r="G155" s="93"/>
      <c r="H155" s="93">
        <f t="shared" si="12"/>
        <v>0</v>
      </c>
      <c r="I155" s="94">
        <f>ROUND('6º Medição'!I155*0.0717,2)</f>
        <v>3.63</v>
      </c>
      <c r="J155" s="94">
        <f>'6º Medição'!J155*0.0717</f>
        <v>4.7157089999999995</v>
      </c>
      <c r="K155" s="94">
        <f t="shared" si="13"/>
        <v>0</v>
      </c>
      <c r="L155" s="94">
        <f t="shared" si="14"/>
        <v>0</v>
      </c>
      <c r="M155" s="150">
        <f t="shared" si="15"/>
        <v>2</v>
      </c>
      <c r="N155" s="160">
        <f t="shared" si="16"/>
        <v>4.7157089999999995</v>
      </c>
      <c r="O155" s="160">
        <f t="shared" si="17"/>
        <v>9.431417999999999</v>
      </c>
    </row>
    <row r="156" spans="1:15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93">
        <f>'6º Medição'!M156</f>
        <v>1</v>
      </c>
      <c r="G156" s="93"/>
      <c r="H156" s="93">
        <f t="shared" si="12"/>
        <v>0</v>
      </c>
      <c r="I156" s="94">
        <f>ROUND('6º Medição'!I156*0.0717,2)</f>
        <v>8.65</v>
      </c>
      <c r="J156" s="94">
        <f>'6º Medição'!J156*0.0717</f>
        <v>11.246862</v>
      </c>
      <c r="K156" s="94">
        <f t="shared" si="13"/>
        <v>0</v>
      </c>
      <c r="L156" s="94">
        <f t="shared" si="14"/>
        <v>0</v>
      </c>
      <c r="M156" s="150">
        <f t="shared" si="15"/>
        <v>1</v>
      </c>
      <c r="N156" s="160">
        <f t="shared" si="16"/>
        <v>11.246862</v>
      </c>
      <c r="O156" s="160">
        <f t="shared" si="17"/>
        <v>11.246862</v>
      </c>
    </row>
    <row r="157" spans="1:15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93">
        <f>'6º Medição'!M157</f>
        <v>3</v>
      </c>
      <c r="G157" s="93"/>
      <c r="H157" s="93">
        <f t="shared" si="12"/>
        <v>0</v>
      </c>
      <c r="I157" s="94">
        <f>ROUND('6º Medição'!I157*0.0717,2)</f>
        <v>9.75</v>
      </c>
      <c r="J157" s="94">
        <f>'6º Medição'!J157*0.0717</f>
        <v>12.672258000000001</v>
      </c>
      <c r="K157" s="94">
        <f t="shared" si="13"/>
        <v>0</v>
      </c>
      <c r="L157" s="94">
        <f t="shared" si="14"/>
        <v>0</v>
      </c>
      <c r="M157" s="150">
        <f t="shared" si="15"/>
        <v>3</v>
      </c>
      <c r="N157" s="160">
        <f t="shared" si="16"/>
        <v>12.672258000000001</v>
      </c>
      <c r="O157" s="160">
        <f t="shared" si="17"/>
        <v>38.016774000000005</v>
      </c>
    </row>
    <row r="158" spans="1:15" s="3" customFormat="1">
      <c r="A158" s="85"/>
      <c r="B158" s="85"/>
      <c r="C158" s="85"/>
      <c r="D158" s="92"/>
      <c r="E158" s="85"/>
      <c r="F158" s="93">
        <f>'6º Medição'!M158</f>
        <v>0</v>
      </c>
      <c r="G158" s="93"/>
      <c r="H158" s="93">
        <f t="shared" si="12"/>
        <v>0</v>
      </c>
      <c r="I158" s="94">
        <f>ROUND('6º Medição'!I158*0.0717,2)</f>
        <v>0</v>
      </c>
      <c r="J158" s="94">
        <f>'6º Medição'!J158*0.0717</f>
        <v>0</v>
      </c>
      <c r="K158" s="94"/>
      <c r="L158" s="94">
        <f t="shared" si="14"/>
        <v>0</v>
      </c>
      <c r="M158" s="150">
        <f t="shared" si="15"/>
        <v>0</v>
      </c>
      <c r="N158" s="160">
        <f t="shared" si="16"/>
        <v>0</v>
      </c>
      <c r="O158" s="160">
        <f t="shared" si="17"/>
        <v>0</v>
      </c>
    </row>
    <row r="159" spans="1:15" s="3" customFormat="1">
      <c r="A159" s="86"/>
      <c r="B159" s="86"/>
      <c r="C159" s="95">
        <v>10</v>
      </c>
      <c r="D159" s="96" t="s">
        <v>166</v>
      </c>
      <c r="E159" s="86"/>
      <c r="F159" s="93">
        <f>'6º Medição'!M159</f>
        <v>0</v>
      </c>
      <c r="G159" s="97"/>
      <c r="H159" s="93">
        <f t="shared" si="12"/>
        <v>0</v>
      </c>
      <c r="I159" s="94">
        <f>ROUND('6º Medição'!I159*0.0717,2)</f>
        <v>0</v>
      </c>
      <c r="J159" s="94">
        <f>'6º Medição'!J159*0.0717</f>
        <v>0</v>
      </c>
      <c r="K159" s="94"/>
      <c r="L159" s="94">
        <f t="shared" si="14"/>
        <v>0</v>
      </c>
      <c r="M159" s="150">
        <f t="shared" si="15"/>
        <v>0</v>
      </c>
      <c r="N159" s="160">
        <f t="shared" si="16"/>
        <v>0</v>
      </c>
      <c r="O159" s="160">
        <f t="shared" si="17"/>
        <v>0</v>
      </c>
    </row>
    <row r="160" spans="1:15" s="3" customFormat="1">
      <c r="A160" s="86"/>
      <c r="B160" s="86"/>
      <c r="C160" s="89"/>
      <c r="D160" s="96" t="s">
        <v>167</v>
      </c>
      <c r="E160" s="86"/>
      <c r="F160" s="93">
        <f>'6º Medição'!M160</f>
        <v>0</v>
      </c>
      <c r="G160" s="97"/>
      <c r="H160" s="93">
        <f t="shared" si="12"/>
        <v>0</v>
      </c>
      <c r="I160" s="94">
        <f>ROUND('6º Medição'!I160*0.0717,2)</f>
        <v>0</v>
      </c>
      <c r="J160" s="94">
        <f>'6º Medição'!J160*0.0717</f>
        <v>0</v>
      </c>
      <c r="K160" s="94"/>
      <c r="L160" s="94">
        <f t="shared" si="14"/>
        <v>0</v>
      </c>
      <c r="M160" s="150">
        <f t="shared" si="15"/>
        <v>0</v>
      </c>
      <c r="N160" s="160">
        <f t="shared" si="16"/>
        <v>0</v>
      </c>
      <c r="O160" s="160">
        <f t="shared" si="17"/>
        <v>0</v>
      </c>
    </row>
    <row r="161" spans="1:15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93">
        <f>'6º Medição'!M161</f>
        <v>3</v>
      </c>
      <c r="G161" s="93"/>
      <c r="H161" s="93">
        <f t="shared" si="12"/>
        <v>0</v>
      </c>
      <c r="I161" s="94">
        <f>ROUND('6º Medição'!I161*0.0717,2)</f>
        <v>9.16</v>
      </c>
      <c r="J161" s="94">
        <f>'6º Medição'!J161*0.0717</f>
        <v>11.911521</v>
      </c>
      <c r="K161" s="94">
        <f t="shared" si="13"/>
        <v>0</v>
      </c>
      <c r="L161" s="94">
        <f t="shared" si="14"/>
        <v>0</v>
      </c>
      <c r="M161" s="150">
        <f t="shared" si="15"/>
        <v>3</v>
      </c>
      <c r="N161" s="160">
        <f t="shared" si="16"/>
        <v>11.911521</v>
      </c>
      <c r="O161" s="160">
        <f t="shared" si="17"/>
        <v>35.734563000000001</v>
      </c>
    </row>
    <row r="162" spans="1:15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93">
        <f>'6º Medição'!M162</f>
        <v>4</v>
      </c>
      <c r="G162" s="93"/>
      <c r="H162" s="93">
        <f t="shared" si="12"/>
        <v>0</v>
      </c>
      <c r="I162" s="94">
        <f>ROUND('6º Medição'!I162*0.0717,2)</f>
        <v>21.81</v>
      </c>
      <c r="J162" s="94">
        <f>'6º Medição'!J162*0.0717</f>
        <v>28.353764999999999</v>
      </c>
      <c r="K162" s="94">
        <f t="shared" si="13"/>
        <v>0</v>
      </c>
      <c r="L162" s="94">
        <f t="shared" si="14"/>
        <v>0</v>
      </c>
      <c r="M162" s="150">
        <f t="shared" si="15"/>
        <v>4</v>
      </c>
      <c r="N162" s="160">
        <f t="shared" si="16"/>
        <v>28.353764999999999</v>
      </c>
      <c r="O162" s="160">
        <f t="shared" si="17"/>
        <v>113.41506</v>
      </c>
    </row>
    <row r="163" spans="1:15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93">
        <f>'6º Medição'!M163</f>
        <v>7</v>
      </c>
      <c r="G163" s="93"/>
      <c r="H163" s="93">
        <f t="shared" si="12"/>
        <v>0</v>
      </c>
      <c r="I163" s="94">
        <f>ROUND('6º Medição'!I163*0.0717,2)</f>
        <v>2.82</v>
      </c>
      <c r="J163" s="94">
        <f>'6º Medição'!J163*0.0717</f>
        <v>3.6703229999999998</v>
      </c>
      <c r="K163" s="94">
        <f t="shared" si="13"/>
        <v>0</v>
      </c>
      <c r="L163" s="94">
        <f t="shared" si="14"/>
        <v>0</v>
      </c>
      <c r="M163" s="150">
        <f t="shared" si="15"/>
        <v>7</v>
      </c>
      <c r="N163" s="160">
        <f t="shared" si="16"/>
        <v>3.6703229999999998</v>
      </c>
      <c r="O163" s="160">
        <f t="shared" si="17"/>
        <v>25.692260999999998</v>
      </c>
    </row>
    <row r="164" spans="1:15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93">
        <f>'6º Medição'!M164</f>
        <v>17</v>
      </c>
      <c r="G164" s="93"/>
      <c r="H164" s="93">
        <f t="shared" si="12"/>
        <v>0</v>
      </c>
      <c r="I164" s="94">
        <f>ROUND('6º Medição'!I164*0.0717,2)</f>
        <v>5.99</v>
      </c>
      <c r="J164" s="94">
        <f>'6º Medição'!J164*0.0717</f>
        <v>7.7830349999999999</v>
      </c>
      <c r="K164" s="94">
        <f t="shared" si="13"/>
        <v>0</v>
      </c>
      <c r="L164" s="94">
        <f t="shared" si="14"/>
        <v>0</v>
      </c>
      <c r="M164" s="150">
        <f t="shared" si="15"/>
        <v>17</v>
      </c>
      <c r="N164" s="160">
        <f t="shared" si="16"/>
        <v>7.7830349999999999</v>
      </c>
      <c r="O164" s="160">
        <f t="shared" si="17"/>
        <v>132.31159500000001</v>
      </c>
    </row>
    <row r="165" spans="1:15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93">
        <f>'6º Medição'!M165</f>
        <v>1</v>
      </c>
      <c r="G165" s="93"/>
      <c r="H165" s="93">
        <f t="shared" si="12"/>
        <v>0</v>
      </c>
      <c r="I165" s="94">
        <f>ROUND('6º Medição'!I165*0.0717,2)</f>
        <v>143.46</v>
      </c>
      <c r="J165" s="94">
        <f>'6º Medição'!J165*0.0717</f>
        <v>186.49241700000002</v>
      </c>
      <c r="K165" s="94">
        <f t="shared" si="13"/>
        <v>0</v>
      </c>
      <c r="L165" s="94">
        <f t="shared" si="14"/>
        <v>0</v>
      </c>
      <c r="M165" s="150">
        <f t="shared" si="15"/>
        <v>1</v>
      </c>
      <c r="N165" s="160">
        <f t="shared" si="16"/>
        <v>186.49241700000002</v>
      </c>
      <c r="O165" s="160">
        <f t="shared" si="17"/>
        <v>186.49241700000002</v>
      </c>
    </row>
    <row r="166" spans="1:15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93">
        <f>'6º Medição'!M166</f>
        <v>1</v>
      </c>
      <c r="G166" s="93"/>
      <c r="H166" s="93">
        <f t="shared" si="12"/>
        <v>0</v>
      </c>
      <c r="I166" s="94">
        <f>ROUND('6º Medição'!I166*0.0717,2)</f>
        <v>17.23</v>
      </c>
      <c r="J166" s="94">
        <f>'6º Medição'!J166*0.0717</f>
        <v>22.398363</v>
      </c>
      <c r="K166" s="94">
        <f t="shared" si="13"/>
        <v>0</v>
      </c>
      <c r="L166" s="94">
        <f t="shared" si="14"/>
        <v>0</v>
      </c>
      <c r="M166" s="150">
        <f t="shared" si="15"/>
        <v>1</v>
      </c>
      <c r="N166" s="160">
        <f t="shared" si="16"/>
        <v>22.398363</v>
      </c>
      <c r="O166" s="160">
        <f t="shared" si="17"/>
        <v>22.398363</v>
      </c>
    </row>
    <row r="167" spans="1:15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93">
        <f>'6º Medição'!M167</f>
        <v>1</v>
      </c>
      <c r="G167" s="93"/>
      <c r="H167" s="93">
        <f t="shared" si="12"/>
        <v>0</v>
      </c>
      <c r="I167" s="94">
        <f>ROUND('6º Medição'!I167*0.0717,2)</f>
        <v>70.849999999999994</v>
      </c>
      <c r="J167" s="94">
        <f>'6º Medição'!J167*0.0717</f>
        <v>92.105819999999994</v>
      </c>
      <c r="K167" s="94">
        <f t="shared" si="13"/>
        <v>0</v>
      </c>
      <c r="L167" s="94">
        <f t="shared" si="14"/>
        <v>0</v>
      </c>
      <c r="M167" s="150">
        <f t="shared" si="15"/>
        <v>1</v>
      </c>
      <c r="N167" s="160">
        <f t="shared" si="16"/>
        <v>92.105819999999994</v>
      </c>
      <c r="O167" s="160">
        <f t="shared" si="17"/>
        <v>92.105819999999994</v>
      </c>
    </row>
    <row r="168" spans="1:15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93">
        <f>'6º Medição'!M168</f>
        <v>15.25</v>
      </c>
      <c r="G168" s="93"/>
      <c r="H168" s="93">
        <f t="shared" si="12"/>
        <v>0</v>
      </c>
      <c r="I168" s="94">
        <f>ROUND('6º Medição'!I168*0.0717,2)</f>
        <v>114.53</v>
      </c>
      <c r="J168" s="94">
        <f>'6º Medição'!J168*0.0717</f>
        <v>148.887201</v>
      </c>
      <c r="K168" s="94">
        <f t="shared" si="13"/>
        <v>0</v>
      </c>
      <c r="L168" s="94">
        <f t="shared" si="14"/>
        <v>0</v>
      </c>
      <c r="M168" s="150">
        <f t="shared" si="15"/>
        <v>15.25</v>
      </c>
      <c r="N168" s="160">
        <f t="shared" si="16"/>
        <v>148.887201</v>
      </c>
      <c r="O168" s="160">
        <f t="shared" si="17"/>
        <v>2270.52981525</v>
      </c>
    </row>
    <row r="169" spans="1:15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93">
        <f>'6º Medição'!M169</f>
        <v>2.35</v>
      </c>
      <c r="G169" s="93"/>
      <c r="H169" s="93">
        <f t="shared" si="12"/>
        <v>0</v>
      </c>
      <c r="I169" s="94">
        <f>ROUND('6º Medição'!I169*0.0717,2)</f>
        <v>114.62</v>
      </c>
      <c r="J169" s="94">
        <f>'6º Medição'!J169*0.0717</f>
        <v>149.005506</v>
      </c>
      <c r="K169" s="94">
        <f t="shared" si="13"/>
        <v>0</v>
      </c>
      <c r="L169" s="94">
        <f t="shared" si="14"/>
        <v>0</v>
      </c>
      <c r="M169" s="150">
        <f t="shared" si="15"/>
        <v>2.35</v>
      </c>
      <c r="N169" s="160">
        <f t="shared" si="16"/>
        <v>149.005506</v>
      </c>
      <c r="O169" s="160">
        <f t="shared" si="17"/>
        <v>350.16293910000002</v>
      </c>
    </row>
    <row r="170" spans="1:15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93">
        <f>'6º Medição'!M170</f>
        <v>21.6</v>
      </c>
      <c r="G170" s="93"/>
      <c r="H170" s="93">
        <f t="shared" si="12"/>
        <v>0</v>
      </c>
      <c r="I170" s="94">
        <f>ROUND('6º Medição'!I170*0.0717,2)</f>
        <v>8.65</v>
      </c>
      <c r="J170" s="94">
        <f>'6º Medição'!J170*0.0717</f>
        <v>11.246862</v>
      </c>
      <c r="K170" s="94">
        <f t="shared" si="13"/>
        <v>0</v>
      </c>
      <c r="L170" s="94">
        <f t="shared" si="14"/>
        <v>0</v>
      </c>
      <c r="M170" s="150">
        <f t="shared" si="15"/>
        <v>21.6</v>
      </c>
      <c r="N170" s="160">
        <f t="shared" si="16"/>
        <v>11.246862</v>
      </c>
      <c r="O170" s="160">
        <f t="shared" si="17"/>
        <v>242.93221920000002</v>
      </c>
    </row>
    <row r="171" spans="1:15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93">
        <f>'6º Medição'!M171</f>
        <v>1</v>
      </c>
      <c r="G171" s="93"/>
      <c r="H171" s="93">
        <f t="shared" si="12"/>
        <v>0</v>
      </c>
      <c r="I171" s="94">
        <f>ROUND('6º Medição'!I171*0.0717,2)</f>
        <v>21.81</v>
      </c>
      <c r="J171" s="94">
        <f>'6º Medição'!J171*0.0717</f>
        <v>28.353764999999999</v>
      </c>
      <c r="K171" s="94">
        <f t="shared" si="13"/>
        <v>0</v>
      </c>
      <c r="L171" s="94">
        <f t="shared" si="14"/>
        <v>0</v>
      </c>
      <c r="M171" s="150">
        <f t="shared" si="15"/>
        <v>1</v>
      </c>
      <c r="N171" s="160">
        <f t="shared" si="16"/>
        <v>28.353764999999999</v>
      </c>
      <c r="O171" s="160">
        <f t="shared" si="17"/>
        <v>28.353764999999999</v>
      </c>
    </row>
    <row r="172" spans="1:15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93">
        <f>'6º Medição'!M172</f>
        <v>17</v>
      </c>
      <c r="G172" s="93"/>
      <c r="H172" s="93">
        <f t="shared" si="12"/>
        <v>0</v>
      </c>
      <c r="I172" s="94">
        <f>ROUND('6º Medição'!I172*0.0717,2)</f>
        <v>17.59</v>
      </c>
      <c r="J172" s="94">
        <f>'6º Medição'!J172*0.0717</f>
        <v>22.873017000000001</v>
      </c>
      <c r="K172" s="94">
        <f t="shared" si="13"/>
        <v>0</v>
      </c>
      <c r="L172" s="94">
        <f t="shared" si="14"/>
        <v>0</v>
      </c>
      <c r="M172" s="150">
        <f t="shared" si="15"/>
        <v>17</v>
      </c>
      <c r="N172" s="160">
        <f t="shared" si="16"/>
        <v>22.873017000000001</v>
      </c>
      <c r="O172" s="160">
        <f t="shared" si="17"/>
        <v>388.84128900000002</v>
      </c>
    </row>
    <row r="173" spans="1:15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93">
        <f>'6º Medição'!M173</f>
        <v>5</v>
      </c>
      <c r="G173" s="93"/>
      <c r="H173" s="93">
        <f t="shared" si="12"/>
        <v>0</v>
      </c>
      <c r="I173" s="94">
        <f>ROUND('6º Medição'!I173*0.0717,2)</f>
        <v>4.24</v>
      </c>
      <c r="J173" s="94">
        <f>'6º Medição'!J173*0.0717</f>
        <v>5.517315</v>
      </c>
      <c r="K173" s="94">
        <f t="shared" si="13"/>
        <v>0</v>
      </c>
      <c r="L173" s="94">
        <f t="shared" si="14"/>
        <v>0</v>
      </c>
      <c r="M173" s="150">
        <f t="shared" si="15"/>
        <v>5</v>
      </c>
      <c r="N173" s="160">
        <f t="shared" si="16"/>
        <v>5.517315</v>
      </c>
      <c r="O173" s="160">
        <f t="shared" si="17"/>
        <v>27.586575</v>
      </c>
    </row>
    <row r="174" spans="1:15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93">
        <f>'6º Medição'!M174</f>
        <v>10</v>
      </c>
      <c r="G174" s="93"/>
      <c r="H174" s="93">
        <f t="shared" si="12"/>
        <v>0</v>
      </c>
      <c r="I174" s="94">
        <f>ROUND('6º Medição'!I174*0.0717,2)</f>
        <v>17.59</v>
      </c>
      <c r="J174" s="94">
        <f>'6º Medição'!J174*0.0717</f>
        <v>22.873017000000001</v>
      </c>
      <c r="K174" s="94">
        <f t="shared" si="13"/>
        <v>0</v>
      </c>
      <c r="L174" s="94">
        <f t="shared" si="14"/>
        <v>0</v>
      </c>
      <c r="M174" s="150">
        <f t="shared" si="15"/>
        <v>10</v>
      </c>
      <c r="N174" s="160">
        <f t="shared" si="16"/>
        <v>22.873017000000001</v>
      </c>
      <c r="O174" s="160">
        <f t="shared" si="17"/>
        <v>228.73017000000002</v>
      </c>
    </row>
    <row r="175" spans="1:15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93">
        <f>'6º Medição'!M175</f>
        <v>3</v>
      </c>
      <c r="G175" s="93"/>
      <c r="H175" s="93">
        <f t="shared" si="12"/>
        <v>0</v>
      </c>
      <c r="I175" s="94">
        <f>ROUND('6º Medição'!I175*0.0717,2)</f>
        <v>9.16</v>
      </c>
      <c r="J175" s="94">
        <f>'6º Medição'!J175*0.0717</f>
        <v>11.911521</v>
      </c>
      <c r="K175" s="94">
        <f t="shared" si="13"/>
        <v>0</v>
      </c>
      <c r="L175" s="94">
        <f t="shared" si="14"/>
        <v>0</v>
      </c>
      <c r="M175" s="150">
        <f t="shared" si="15"/>
        <v>3</v>
      </c>
      <c r="N175" s="160">
        <f t="shared" si="16"/>
        <v>11.911521</v>
      </c>
      <c r="O175" s="160">
        <f t="shared" si="17"/>
        <v>35.734563000000001</v>
      </c>
    </row>
    <row r="176" spans="1:15" s="3" customFormat="1">
      <c r="A176" s="610" t="s">
        <v>188</v>
      </c>
      <c r="B176" s="611"/>
      <c r="C176" s="611"/>
      <c r="D176" s="611"/>
      <c r="E176" s="612"/>
      <c r="F176" s="93">
        <f>'6º Medição'!M176</f>
        <v>0</v>
      </c>
      <c r="G176" s="93"/>
      <c r="H176" s="93">
        <f t="shared" si="12"/>
        <v>0</v>
      </c>
      <c r="I176" s="94">
        <f>ROUND('6º Medição'!I176*0.0717,2)</f>
        <v>0</v>
      </c>
      <c r="J176" s="94">
        <f>'6º Medição'!J176*0.0717</f>
        <v>0</v>
      </c>
      <c r="K176" s="94"/>
      <c r="L176" s="94">
        <f t="shared" si="14"/>
        <v>0</v>
      </c>
      <c r="M176" s="150">
        <f t="shared" si="15"/>
        <v>0</v>
      </c>
      <c r="N176" s="160">
        <f t="shared" si="16"/>
        <v>0</v>
      </c>
      <c r="O176" s="160">
        <f t="shared" si="17"/>
        <v>0</v>
      </c>
    </row>
    <row r="177" spans="1:15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93">
        <f>'6º Medição'!M177</f>
        <v>3</v>
      </c>
      <c r="G177" s="93"/>
      <c r="H177" s="93">
        <f t="shared" si="12"/>
        <v>0</v>
      </c>
      <c r="I177" s="94">
        <f>ROUND('6º Medição'!I177*0.0717,2)</f>
        <v>4.09</v>
      </c>
      <c r="J177" s="94">
        <f>'6º Medição'!J177*0.0717</f>
        <v>5.3165550000000001</v>
      </c>
      <c r="K177" s="94">
        <f t="shared" si="13"/>
        <v>0</v>
      </c>
      <c r="L177" s="94">
        <f t="shared" si="14"/>
        <v>0</v>
      </c>
      <c r="M177" s="150">
        <f t="shared" si="15"/>
        <v>3</v>
      </c>
      <c r="N177" s="160">
        <f t="shared" si="16"/>
        <v>5.3165550000000001</v>
      </c>
      <c r="O177" s="160">
        <f t="shared" si="17"/>
        <v>15.949665</v>
      </c>
    </row>
    <row r="178" spans="1:15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93">
        <f>'6º Medição'!M178</f>
        <v>8</v>
      </c>
      <c r="G178" s="93"/>
      <c r="H178" s="93">
        <f t="shared" si="12"/>
        <v>0</v>
      </c>
      <c r="I178" s="94">
        <f>ROUND('6º Medição'!I178*0.0717,2)</f>
        <v>9.58</v>
      </c>
      <c r="J178" s="94">
        <f>'6º Medição'!J178*0.0717</f>
        <v>12.460026000000001</v>
      </c>
      <c r="K178" s="94">
        <f t="shared" si="13"/>
        <v>0</v>
      </c>
      <c r="L178" s="94">
        <f t="shared" si="14"/>
        <v>0</v>
      </c>
      <c r="M178" s="150">
        <f t="shared" si="15"/>
        <v>8</v>
      </c>
      <c r="N178" s="160">
        <f t="shared" si="16"/>
        <v>12.460026000000001</v>
      </c>
      <c r="O178" s="160">
        <f t="shared" si="17"/>
        <v>99.680208000000007</v>
      </c>
    </row>
    <row r="179" spans="1:15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93">
        <f>'6º Medição'!M179</f>
        <v>20</v>
      </c>
      <c r="G179" s="93"/>
      <c r="H179" s="93">
        <f t="shared" si="12"/>
        <v>0</v>
      </c>
      <c r="I179" s="94">
        <f>ROUND('6º Medição'!I179*0.0717,2)</f>
        <v>4.79</v>
      </c>
      <c r="J179" s="94">
        <f>'6º Medição'!J179*0.0717</f>
        <v>6.2300130000000005</v>
      </c>
      <c r="K179" s="94">
        <f t="shared" si="13"/>
        <v>0</v>
      </c>
      <c r="L179" s="94">
        <f t="shared" si="14"/>
        <v>0</v>
      </c>
      <c r="M179" s="150">
        <f t="shared" si="15"/>
        <v>20</v>
      </c>
      <c r="N179" s="160">
        <f t="shared" si="16"/>
        <v>6.2300130000000005</v>
      </c>
      <c r="O179" s="160">
        <f t="shared" si="17"/>
        <v>124.60026000000001</v>
      </c>
    </row>
    <row r="180" spans="1:15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93">
        <f>'6º Medição'!M180</f>
        <v>2</v>
      </c>
      <c r="G180" s="159">
        <v>2</v>
      </c>
      <c r="H180" s="93">
        <f t="shared" si="12"/>
        <v>2</v>
      </c>
      <c r="I180" s="94">
        <f>ROUND('6º Medição'!I180*0.0717,2)</f>
        <v>142.84</v>
      </c>
      <c r="J180" s="94">
        <f>'6º Medição'!J180*0.0717</f>
        <v>185.68866</v>
      </c>
      <c r="K180" s="94">
        <f t="shared" si="13"/>
        <v>371.37732</v>
      </c>
      <c r="L180" s="94">
        <f t="shared" si="14"/>
        <v>371.37732</v>
      </c>
      <c r="M180" s="150">
        <f t="shared" si="15"/>
        <v>0</v>
      </c>
      <c r="N180" s="160">
        <f t="shared" si="16"/>
        <v>185.68866</v>
      </c>
      <c r="O180" s="160">
        <f t="shared" si="17"/>
        <v>0</v>
      </c>
    </row>
    <row r="181" spans="1:15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93">
        <f>'6º Medição'!M181</f>
        <v>1</v>
      </c>
      <c r="G181" s="93"/>
      <c r="H181" s="93">
        <f t="shared" si="12"/>
        <v>0</v>
      </c>
      <c r="I181" s="94">
        <f>ROUND('6º Medição'!I181*0.0717,2)</f>
        <v>2.79</v>
      </c>
      <c r="J181" s="94">
        <f>'6º Medição'!J181*0.0717</f>
        <v>3.6258690000000002</v>
      </c>
      <c r="K181" s="94">
        <f t="shared" si="13"/>
        <v>0</v>
      </c>
      <c r="L181" s="94">
        <f t="shared" si="14"/>
        <v>0</v>
      </c>
      <c r="M181" s="150">
        <f t="shared" si="15"/>
        <v>1</v>
      </c>
      <c r="N181" s="160">
        <f t="shared" si="16"/>
        <v>3.6258690000000002</v>
      </c>
      <c r="O181" s="160">
        <f t="shared" si="17"/>
        <v>3.6258690000000002</v>
      </c>
    </row>
    <row r="182" spans="1:15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93">
        <f>'6º Medição'!M182</f>
        <v>1</v>
      </c>
      <c r="G182" s="93"/>
      <c r="H182" s="93">
        <f t="shared" si="12"/>
        <v>0</v>
      </c>
      <c r="I182" s="94">
        <f>ROUND('6º Medição'!I182*0.0717,2)</f>
        <v>0.61</v>
      </c>
      <c r="J182" s="94">
        <f>'6º Medição'!J182*0.0717</f>
        <v>0.78941700000000004</v>
      </c>
      <c r="K182" s="94">
        <f t="shared" si="13"/>
        <v>0</v>
      </c>
      <c r="L182" s="94">
        <f t="shared" si="14"/>
        <v>0</v>
      </c>
      <c r="M182" s="150">
        <f t="shared" si="15"/>
        <v>1</v>
      </c>
      <c r="N182" s="160">
        <f t="shared" si="16"/>
        <v>0.78941700000000004</v>
      </c>
      <c r="O182" s="160">
        <f t="shared" si="17"/>
        <v>0.78941700000000004</v>
      </c>
    </row>
    <row r="183" spans="1:15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93">
        <f>'6º Medição'!M183</f>
        <v>2</v>
      </c>
      <c r="G183" s="93"/>
      <c r="H183" s="93">
        <f t="shared" si="12"/>
        <v>0</v>
      </c>
      <c r="I183" s="94">
        <f>ROUND('6º Medição'!I183*0.0717,2)</f>
        <v>2.52</v>
      </c>
      <c r="J183" s="94">
        <f>'6º Medição'!J183*0.0717</f>
        <v>3.2788409999999999</v>
      </c>
      <c r="K183" s="94">
        <f t="shared" si="13"/>
        <v>0</v>
      </c>
      <c r="L183" s="94">
        <f t="shared" si="14"/>
        <v>0</v>
      </c>
      <c r="M183" s="150">
        <f t="shared" si="15"/>
        <v>2</v>
      </c>
      <c r="N183" s="160">
        <f t="shared" si="16"/>
        <v>3.2788409999999999</v>
      </c>
      <c r="O183" s="160">
        <f t="shared" si="17"/>
        <v>6.5576819999999998</v>
      </c>
    </row>
    <row r="184" spans="1:15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93">
        <f>'6º Medição'!M184</f>
        <v>11</v>
      </c>
      <c r="G184" s="93"/>
      <c r="H184" s="93">
        <f t="shared" si="12"/>
        <v>0</v>
      </c>
      <c r="I184" s="94">
        <f>ROUND('6º Medição'!I184*0.0717,2)</f>
        <v>1.98</v>
      </c>
      <c r="J184" s="94">
        <f>'6º Medição'!J184*0.0717</f>
        <v>2.5761810000000001</v>
      </c>
      <c r="K184" s="94">
        <f t="shared" si="13"/>
        <v>0</v>
      </c>
      <c r="L184" s="94">
        <f t="shared" si="14"/>
        <v>0</v>
      </c>
      <c r="M184" s="150">
        <f t="shared" si="15"/>
        <v>11</v>
      </c>
      <c r="N184" s="160">
        <f t="shared" si="16"/>
        <v>2.5761810000000001</v>
      </c>
      <c r="O184" s="160">
        <f t="shared" si="17"/>
        <v>28.337991000000002</v>
      </c>
    </row>
    <row r="185" spans="1:15" s="3" customFormat="1">
      <c r="A185" s="610" t="s">
        <v>198</v>
      </c>
      <c r="B185" s="611"/>
      <c r="C185" s="611"/>
      <c r="D185" s="611"/>
      <c r="E185" s="612"/>
      <c r="F185" s="93">
        <f>'6º Medição'!M185</f>
        <v>0</v>
      </c>
      <c r="G185" s="93"/>
      <c r="H185" s="93">
        <f t="shared" si="12"/>
        <v>0</v>
      </c>
      <c r="I185" s="94">
        <f>ROUND('6º Medição'!I185*0.0717,2)</f>
        <v>0</v>
      </c>
      <c r="J185" s="94">
        <f>'6º Medição'!J185*0.0717</f>
        <v>0</v>
      </c>
      <c r="K185" s="94"/>
      <c r="L185" s="94">
        <f t="shared" si="14"/>
        <v>0</v>
      </c>
      <c r="M185" s="150">
        <f t="shared" si="15"/>
        <v>0</v>
      </c>
      <c r="N185" s="160">
        <f t="shared" si="16"/>
        <v>0</v>
      </c>
      <c r="O185" s="160">
        <f t="shared" si="17"/>
        <v>0</v>
      </c>
    </row>
    <row r="186" spans="1:15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93">
        <f>'6º Medição'!M186</f>
        <v>38</v>
      </c>
      <c r="G186" s="93"/>
      <c r="H186" s="93">
        <f t="shared" si="12"/>
        <v>0</v>
      </c>
      <c r="I186" s="94">
        <f>ROUND('6º Medição'!I186*0.0717,2)</f>
        <v>3.26</v>
      </c>
      <c r="J186" s="94">
        <f>'6º Medição'!J186*0.0717</f>
        <v>4.2389039999999998</v>
      </c>
      <c r="K186" s="94">
        <f t="shared" si="13"/>
        <v>0</v>
      </c>
      <c r="L186" s="94">
        <f t="shared" si="14"/>
        <v>0</v>
      </c>
      <c r="M186" s="150">
        <f t="shared" si="15"/>
        <v>38</v>
      </c>
      <c r="N186" s="160">
        <f t="shared" si="16"/>
        <v>4.2389039999999998</v>
      </c>
      <c r="O186" s="160">
        <f t="shared" si="17"/>
        <v>161.078352</v>
      </c>
    </row>
    <row r="187" spans="1:15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93">
        <f>'6º Medição'!M187</f>
        <v>8</v>
      </c>
      <c r="G187" s="159">
        <v>8</v>
      </c>
      <c r="H187" s="93">
        <f t="shared" si="12"/>
        <v>8</v>
      </c>
      <c r="I187" s="94">
        <f>ROUND('6º Medição'!I187*0.0717,2)</f>
        <v>4.67</v>
      </c>
      <c r="J187" s="94">
        <f>'6º Medição'!J187*0.0717</f>
        <v>6.0658199999999995</v>
      </c>
      <c r="K187" s="94">
        <f t="shared" si="13"/>
        <v>48.526559999999996</v>
      </c>
      <c r="L187" s="94">
        <f t="shared" si="14"/>
        <v>48.526559999999996</v>
      </c>
      <c r="M187" s="150">
        <f t="shared" si="15"/>
        <v>0</v>
      </c>
      <c r="N187" s="160">
        <f t="shared" si="16"/>
        <v>6.0658199999999995</v>
      </c>
      <c r="O187" s="160">
        <f t="shared" si="17"/>
        <v>0</v>
      </c>
    </row>
    <row r="188" spans="1:15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93">
        <f>'6º Medição'!M188</f>
        <v>38</v>
      </c>
      <c r="G188" s="93"/>
      <c r="H188" s="93">
        <f t="shared" si="12"/>
        <v>0</v>
      </c>
      <c r="I188" s="94">
        <f>ROUND('6º Medição'!I188*0.0717,2)</f>
        <v>3.26</v>
      </c>
      <c r="J188" s="94">
        <f>'6º Medição'!J188*0.0717</f>
        <v>4.2389039999999998</v>
      </c>
      <c r="K188" s="94">
        <f t="shared" si="13"/>
        <v>0</v>
      </c>
      <c r="L188" s="94">
        <f t="shared" si="14"/>
        <v>0</v>
      </c>
      <c r="M188" s="150">
        <f t="shared" si="15"/>
        <v>38</v>
      </c>
      <c r="N188" s="160">
        <f t="shared" si="16"/>
        <v>4.2389039999999998</v>
      </c>
      <c r="O188" s="160">
        <f t="shared" si="17"/>
        <v>161.078352</v>
      </c>
    </row>
    <row r="189" spans="1:15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93">
        <f>'6º Medição'!M189</f>
        <v>8</v>
      </c>
      <c r="G189" s="93"/>
      <c r="H189" s="93">
        <f t="shared" si="12"/>
        <v>0</v>
      </c>
      <c r="I189" s="94">
        <f>ROUND('6º Medição'!I189*0.0717,2)</f>
        <v>3.96</v>
      </c>
      <c r="J189" s="94">
        <f>'6º Medição'!J189*0.0717</f>
        <v>5.1523620000000001</v>
      </c>
      <c r="K189" s="94">
        <f t="shared" si="13"/>
        <v>0</v>
      </c>
      <c r="L189" s="94">
        <f t="shared" si="14"/>
        <v>0</v>
      </c>
      <c r="M189" s="150">
        <f t="shared" si="15"/>
        <v>8</v>
      </c>
      <c r="N189" s="160">
        <f t="shared" si="16"/>
        <v>5.1523620000000001</v>
      </c>
      <c r="O189" s="160">
        <f t="shared" si="17"/>
        <v>41.218896000000001</v>
      </c>
    </row>
    <row r="190" spans="1:15" s="3" customFormat="1">
      <c r="A190" s="610" t="s">
        <v>206</v>
      </c>
      <c r="B190" s="611"/>
      <c r="C190" s="611"/>
      <c r="D190" s="611"/>
      <c r="E190" s="612"/>
      <c r="F190" s="93">
        <f>'6º Medição'!M190</f>
        <v>0</v>
      </c>
      <c r="G190" s="93"/>
      <c r="H190" s="93">
        <f t="shared" si="12"/>
        <v>0</v>
      </c>
      <c r="I190" s="94">
        <f>ROUND('6º Medição'!I190*0.0717,2)</f>
        <v>0</v>
      </c>
      <c r="J190" s="94">
        <f>'6º Medição'!J190*0.0717</f>
        <v>0</v>
      </c>
      <c r="K190" s="94"/>
      <c r="L190" s="94">
        <f t="shared" si="14"/>
        <v>0</v>
      </c>
      <c r="M190" s="150">
        <f t="shared" si="15"/>
        <v>0</v>
      </c>
      <c r="N190" s="160">
        <f t="shared" si="16"/>
        <v>0</v>
      </c>
      <c r="O190" s="160">
        <f t="shared" si="17"/>
        <v>0</v>
      </c>
    </row>
    <row r="191" spans="1:15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93">
        <f>'6º Medição'!M191</f>
        <v>22</v>
      </c>
      <c r="G191" s="93"/>
      <c r="H191" s="93">
        <f t="shared" si="12"/>
        <v>0</v>
      </c>
      <c r="I191" s="94">
        <f>ROUND('6º Medição'!I191*0.0717,2)</f>
        <v>9.0399999999999991</v>
      </c>
      <c r="J191" s="94">
        <f>'6º Medição'!J191*0.0717</f>
        <v>11.758800000000001</v>
      </c>
      <c r="K191" s="94">
        <f t="shared" si="13"/>
        <v>0</v>
      </c>
      <c r="L191" s="94">
        <f t="shared" si="14"/>
        <v>0</v>
      </c>
      <c r="M191" s="150">
        <f t="shared" si="15"/>
        <v>22</v>
      </c>
      <c r="N191" s="160">
        <f t="shared" si="16"/>
        <v>11.758800000000001</v>
      </c>
      <c r="O191" s="160">
        <f t="shared" si="17"/>
        <v>258.6936</v>
      </c>
    </row>
    <row r="192" spans="1:15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93">
        <f>'6º Medição'!M192</f>
        <v>30.4</v>
      </c>
      <c r="G192" s="93"/>
      <c r="H192" s="93">
        <f t="shared" si="12"/>
        <v>0</v>
      </c>
      <c r="I192" s="94">
        <f>ROUND('6º Medição'!I192*0.0717,2)</f>
        <v>2.56</v>
      </c>
      <c r="J192" s="94">
        <f>'6º Medição'!J192*0.0717</f>
        <v>3.3254460000000003</v>
      </c>
      <c r="K192" s="94">
        <f t="shared" si="13"/>
        <v>0</v>
      </c>
      <c r="L192" s="94">
        <f t="shared" si="14"/>
        <v>0</v>
      </c>
      <c r="M192" s="150">
        <f t="shared" si="15"/>
        <v>30.4</v>
      </c>
      <c r="N192" s="160">
        <f t="shared" si="16"/>
        <v>3.3254460000000003</v>
      </c>
      <c r="O192" s="160">
        <f t="shared" si="17"/>
        <v>101.09355840000001</v>
      </c>
    </row>
    <row r="193" spans="1:17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93">
        <f>'6º Medição'!M193</f>
        <v>186</v>
      </c>
      <c r="G193" s="93"/>
      <c r="H193" s="93">
        <f t="shared" si="12"/>
        <v>0</v>
      </c>
      <c r="I193" s="94">
        <f>ROUND('6º Medição'!I193*0.0717,2)</f>
        <v>2.91</v>
      </c>
      <c r="J193" s="94">
        <f>'6º Medição'!J193*0.0717</f>
        <v>3.7821750000000001</v>
      </c>
      <c r="K193" s="94">
        <f t="shared" si="13"/>
        <v>0</v>
      </c>
      <c r="L193" s="94">
        <f t="shared" si="14"/>
        <v>0</v>
      </c>
      <c r="M193" s="150">
        <f t="shared" si="15"/>
        <v>186</v>
      </c>
      <c r="N193" s="160">
        <f t="shared" si="16"/>
        <v>3.7821750000000001</v>
      </c>
      <c r="O193" s="160">
        <f t="shared" si="17"/>
        <v>703.48455000000001</v>
      </c>
    </row>
    <row r="194" spans="1:17" s="3" customFormat="1">
      <c r="A194" s="113"/>
      <c r="B194" s="90"/>
      <c r="C194" s="90"/>
      <c r="D194" s="114" t="s">
        <v>266</v>
      </c>
      <c r="E194" s="90"/>
      <c r="F194" s="93">
        <f>'6º Medição'!M194</f>
        <v>0</v>
      </c>
      <c r="G194" s="116"/>
      <c r="H194" s="93">
        <f t="shared" si="12"/>
        <v>0</v>
      </c>
      <c r="I194" s="94">
        <f>ROUND('6º Medição'!I194*0.0717,2)</f>
        <v>0</v>
      </c>
      <c r="J194" s="94">
        <f>'6º Medição'!J194*0.0717</f>
        <v>0</v>
      </c>
      <c r="K194" s="94"/>
      <c r="L194" s="94">
        <f t="shared" si="14"/>
        <v>0</v>
      </c>
      <c r="M194" s="150">
        <f t="shared" si="15"/>
        <v>0</v>
      </c>
      <c r="N194" s="160">
        <f t="shared" si="16"/>
        <v>0</v>
      </c>
      <c r="O194" s="160">
        <f t="shared" si="17"/>
        <v>0</v>
      </c>
    </row>
    <row r="195" spans="1:17" s="3" customFormat="1" ht="15" customHeight="1">
      <c r="A195" s="599" t="s">
        <v>326</v>
      </c>
      <c r="B195" s="600"/>
      <c r="C195" s="600"/>
      <c r="D195" s="600"/>
      <c r="E195" s="600"/>
      <c r="F195" s="93">
        <f>'6º Medição'!M195</f>
        <v>0</v>
      </c>
      <c r="G195" s="117"/>
      <c r="H195" s="93">
        <f t="shared" si="12"/>
        <v>0</v>
      </c>
      <c r="I195" s="94">
        <f>ROUND('6º Medição'!I195*0.0717,2)</f>
        <v>0</v>
      </c>
      <c r="J195" s="94">
        <f>'6º Medição'!J195*0.0717</f>
        <v>0</v>
      </c>
      <c r="K195" s="94"/>
      <c r="L195" s="94">
        <f t="shared" si="14"/>
        <v>0</v>
      </c>
      <c r="M195" s="150">
        <f t="shared" si="15"/>
        <v>0</v>
      </c>
      <c r="N195" s="160">
        <f t="shared" si="16"/>
        <v>0</v>
      </c>
      <c r="O195" s="160">
        <f t="shared" si="17"/>
        <v>0</v>
      </c>
    </row>
    <row r="196" spans="1:17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93">
        <f>'6º Medição'!M196</f>
        <v>30</v>
      </c>
      <c r="G196" s="93"/>
      <c r="H196" s="93">
        <f t="shared" si="12"/>
        <v>0</v>
      </c>
      <c r="I196" s="94">
        <f>ROUND('6º Medição'!I196*0.0717,2)</f>
        <v>2.42</v>
      </c>
      <c r="J196" s="94">
        <f>'6º Medição'!J196*0.0717</f>
        <v>3.142611</v>
      </c>
      <c r="K196" s="94">
        <f t="shared" si="13"/>
        <v>0</v>
      </c>
      <c r="L196" s="94">
        <f t="shared" si="14"/>
        <v>0</v>
      </c>
      <c r="M196" s="150">
        <f t="shared" si="15"/>
        <v>30</v>
      </c>
      <c r="N196" s="160">
        <f t="shared" si="16"/>
        <v>3.142611</v>
      </c>
      <c r="O196" s="160">
        <f t="shared" si="17"/>
        <v>94.278329999999997</v>
      </c>
    </row>
    <row r="197" spans="1:17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93">
        <f>'6º Medição'!M197</f>
        <v>1</v>
      </c>
      <c r="G197" s="93"/>
      <c r="H197" s="93">
        <f t="shared" si="12"/>
        <v>0</v>
      </c>
      <c r="I197" s="94">
        <f>ROUND('6º Medição'!I197*0.0717,2)</f>
        <v>2.68</v>
      </c>
      <c r="J197" s="94">
        <f>'6º Medição'!J197*0.0717</f>
        <v>3.4896389999999999</v>
      </c>
      <c r="K197" s="94">
        <f t="shared" si="13"/>
        <v>0</v>
      </c>
      <c r="L197" s="94">
        <f t="shared" si="14"/>
        <v>0</v>
      </c>
      <c r="M197" s="150">
        <f t="shared" si="15"/>
        <v>1</v>
      </c>
      <c r="N197" s="160">
        <f t="shared" si="16"/>
        <v>3.4896389999999999</v>
      </c>
      <c r="O197" s="160">
        <f t="shared" si="17"/>
        <v>3.4896389999999999</v>
      </c>
    </row>
    <row r="198" spans="1:17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93">
        <f>'6º Medição'!M198</f>
        <v>14</v>
      </c>
      <c r="G198" s="93"/>
      <c r="H198" s="93">
        <f t="shared" si="12"/>
        <v>0</v>
      </c>
      <c r="I198" s="94">
        <f>ROUND('6º Medição'!I198*0.0717,2)</f>
        <v>79.489999999999995</v>
      </c>
      <c r="J198" s="94">
        <f>'6º Medição'!J198*0.0717</f>
        <v>103.331889</v>
      </c>
      <c r="K198" s="94">
        <f t="shared" si="13"/>
        <v>0</v>
      </c>
      <c r="L198" s="94">
        <f t="shared" si="14"/>
        <v>0</v>
      </c>
      <c r="M198" s="150">
        <f t="shared" si="15"/>
        <v>14</v>
      </c>
      <c r="N198" s="160">
        <f t="shared" si="16"/>
        <v>103.331889</v>
      </c>
      <c r="O198" s="160">
        <f t="shared" si="17"/>
        <v>1446.646446</v>
      </c>
    </row>
    <row r="199" spans="1:17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93">
        <f>'6º Medição'!M199</f>
        <v>2</v>
      </c>
      <c r="G199" s="93"/>
      <c r="H199" s="93">
        <f t="shared" si="12"/>
        <v>0</v>
      </c>
      <c r="I199" s="94">
        <f>ROUND('6º Medição'!I199*0.0717,2)</f>
        <v>79.489999999999995</v>
      </c>
      <c r="J199" s="94">
        <f>'6º Medição'!J199*0.0717</f>
        <v>103.331889</v>
      </c>
      <c r="K199" s="94">
        <f t="shared" si="13"/>
        <v>0</v>
      </c>
      <c r="L199" s="94">
        <f t="shared" si="14"/>
        <v>0</v>
      </c>
      <c r="M199" s="150">
        <f t="shared" si="15"/>
        <v>2</v>
      </c>
      <c r="N199" s="160">
        <f t="shared" si="16"/>
        <v>103.331889</v>
      </c>
      <c r="O199" s="160">
        <f t="shared" si="17"/>
        <v>206.66377800000001</v>
      </c>
    </row>
    <row r="200" spans="1:17" s="3" customFormat="1">
      <c r="A200" s="85"/>
      <c r="B200" s="85"/>
      <c r="C200" s="85"/>
      <c r="D200" s="92" t="s">
        <v>266</v>
      </c>
      <c r="E200" s="85"/>
      <c r="F200" s="93">
        <f>'6º Medição'!M200</f>
        <v>0</v>
      </c>
      <c r="G200" s="93"/>
      <c r="H200" s="93">
        <f t="shared" si="12"/>
        <v>0</v>
      </c>
      <c r="I200" s="94">
        <f>ROUND('6º Medição'!I200*0.0717,2)</f>
        <v>0</v>
      </c>
      <c r="J200" s="94">
        <f>'6º Medição'!J200*0.0717</f>
        <v>0</v>
      </c>
      <c r="K200" s="94"/>
      <c r="L200" s="94">
        <f t="shared" si="14"/>
        <v>0</v>
      </c>
      <c r="M200" s="150">
        <f t="shared" si="15"/>
        <v>0</v>
      </c>
      <c r="N200" s="160">
        <f t="shared" si="16"/>
        <v>0</v>
      </c>
      <c r="O200" s="160">
        <f t="shared" si="17"/>
        <v>0</v>
      </c>
    </row>
    <row r="201" spans="1:17" s="3" customFormat="1" ht="15" customHeight="1">
      <c r="A201" s="599" t="s">
        <v>325</v>
      </c>
      <c r="B201" s="600"/>
      <c r="C201" s="600"/>
      <c r="D201" s="600"/>
      <c r="E201" s="600"/>
      <c r="F201" s="93">
        <f>'6º Medição'!M201</f>
        <v>0</v>
      </c>
      <c r="G201" s="117"/>
      <c r="H201" s="93">
        <f t="shared" si="12"/>
        <v>0</v>
      </c>
      <c r="I201" s="94">
        <f>ROUND('6º Medição'!I201*0.0717,2)</f>
        <v>0</v>
      </c>
      <c r="J201" s="94">
        <f>'6º Medição'!J201*0.0717</f>
        <v>0</v>
      </c>
      <c r="K201" s="94"/>
      <c r="L201" s="94">
        <f t="shared" si="14"/>
        <v>0</v>
      </c>
      <c r="M201" s="150">
        <f t="shared" si="15"/>
        <v>0</v>
      </c>
      <c r="N201" s="160">
        <f t="shared" si="16"/>
        <v>0</v>
      </c>
      <c r="O201" s="160">
        <f t="shared" si="17"/>
        <v>0</v>
      </c>
    </row>
    <row r="202" spans="1:17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93">
        <f>'6º Medição'!M202</f>
        <v>1</v>
      </c>
      <c r="G202" s="93"/>
      <c r="H202" s="93">
        <f t="shared" si="12"/>
        <v>0</v>
      </c>
      <c r="I202" s="94">
        <f>ROUND('6º Medição'!I202*0.0717,2)</f>
        <v>10.41</v>
      </c>
      <c r="J202" s="94">
        <f>'6º Medição'!J202*0.0717</f>
        <v>13.537677</v>
      </c>
      <c r="K202" s="94">
        <f t="shared" si="13"/>
        <v>0</v>
      </c>
      <c r="L202" s="94">
        <f t="shared" si="14"/>
        <v>0</v>
      </c>
      <c r="M202" s="150">
        <f t="shared" si="15"/>
        <v>1</v>
      </c>
      <c r="N202" s="160">
        <f t="shared" si="16"/>
        <v>13.537677</v>
      </c>
      <c r="O202" s="160">
        <f t="shared" si="17"/>
        <v>13.537677</v>
      </c>
    </row>
    <row r="203" spans="1:17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93">
        <f>'6º Medição'!M203</f>
        <v>3</v>
      </c>
      <c r="G203" s="93"/>
      <c r="H203" s="93">
        <f t="shared" si="12"/>
        <v>0</v>
      </c>
      <c r="I203" s="94">
        <f>ROUND('6º Medição'!I203*0.0717,2)</f>
        <v>3.04</v>
      </c>
      <c r="J203" s="94">
        <f>'6º Medição'!J203*0.0717</f>
        <v>3.9463680000000001</v>
      </c>
      <c r="K203" s="94">
        <f t="shared" si="13"/>
        <v>0</v>
      </c>
      <c r="L203" s="94">
        <f t="shared" si="14"/>
        <v>0</v>
      </c>
      <c r="M203" s="150">
        <f t="shared" si="15"/>
        <v>3</v>
      </c>
      <c r="N203" s="160">
        <f t="shared" si="16"/>
        <v>3.9463680000000001</v>
      </c>
      <c r="O203" s="160">
        <f t="shared" si="17"/>
        <v>11.839104000000001</v>
      </c>
    </row>
    <row r="204" spans="1:17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93">
        <f>'6º Medição'!M204</f>
        <v>5</v>
      </c>
      <c r="G204" s="93"/>
      <c r="H204" s="93">
        <f t="shared" si="12"/>
        <v>0</v>
      </c>
      <c r="I204" s="94">
        <f>ROUND('6º Medição'!I204*0.0717,2)</f>
        <v>3.14</v>
      </c>
      <c r="J204" s="94">
        <f>'6º Medição'!J204*0.0717</f>
        <v>4.0775790000000001</v>
      </c>
      <c r="K204" s="94">
        <f t="shared" si="13"/>
        <v>0</v>
      </c>
      <c r="L204" s="94">
        <f t="shared" si="14"/>
        <v>0</v>
      </c>
      <c r="M204" s="150">
        <f t="shared" si="15"/>
        <v>5</v>
      </c>
      <c r="N204" s="160">
        <f t="shared" si="16"/>
        <v>4.0775790000000001</v>
      </c>
      <c r="O204" s="160">
        <f t="shared" si="17"/>
        <v>20.387895</v>
      </c>
    </row>
    <row r="205" spans="1:17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93">
        <f>'6º Medição'!M205</f>
        <v>1</v>
      </c>
      <c r="G205" s="93"/>
      <c r="H205" s="93">
        <f t="shared" si="12"/>
        <v>0</v>
      </c>
      <c r="I205" s="94">
        <f>ROUND('6º Medição'!I205*0.0717,2)</f>
        <v>11.69</v>
      </c>
      <c r="J205" s="94">
        <f>'6º Medição'!J205*0.0717</f>
        <v>15.2004</v>
      </c>
      <c r="K205" s="94">
        <f t="shared" si="13"/>
        <v>0</v>
      </c>
      <c r="L205" s="94">
        <f t="shared" si="14"/>
        <v>0</v>
      </c>
      <c r="M205" s="150">
        <f t="shared" si="15"/>
        <v>1</v>
      </c>
      <c r="N205" s="160">
        <f t="shared" si="16"/>
        <v>15.2004</v>
      </c>
      <c r="O205" s="160">
        <f t="shared" si="17"/>
        <v>15.2004</v>
      </c>
    </row>
    <row r="206" spans="1:17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93">
        <f>'6º Medição'!M206</f>
        <v>21</v>
      </c>
      <c r="G206" s="93"/>
      <c r="H206" s="93">
        <f t="shared" si="12"/>
        <v>0</v>
      </c>
      <c r="I206" s="94">
        <f>ROUND('6º Medição'!I206*0.0717,2)</f>
        <v>3.04</v>
      </c>
      <c r="J206" s="94">
        <f>'6º Medição'!J206*0.0717</f>
        <v>3.9463680000000001</v>
      </c>
      <c r="K206" s="94">
        <f t="shared" si="13"/>
        <v>0</v>
      </c>
      <c r="L206" s="94">
        <f t="shared" si="14"/>
        <v>0</v>
      </c>
      <c r="M206" s="150">
        <f t="shared" si="15"/>
        <v>21</v>
      </c>
      <c r="N206" s="160">
        <f t="shared" si="16"/>
        <v>3.9463680000000001</v>
      </c>
      <c r="O206" s="160">
        <f t="shared" si="17"/>
        <v>82.873728</v>
      </c>
    </row>
    <row r="207" spans="1:17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93">
        <f>'6º Medição'!M207</f>
        <v>4</v>
      </c>
      <c r="G207" s="93"/>
      <c r="H207" s="93">
        <f t="shared" si="12"/>
        <v>0</v>
      </c>
      <c r="I207" s="94">
        <f>ROUND('6º Medição'!I207*0.0717,2)</f>
        <v>3.04</v>
      </c>
      <c r="J207" s="94">
        <f>'6º Medição'!J207*0.0717</f>
        <v>3.9463680000000001</v>
      </c>
      <c r="K207" s="94">
        <f t="shared" si="13"/>
        <v>0</v>
      </c>
      <c r="L207" s="94">
        <f t="shared" si="14"/>
        <v>0</v>
      </c>
      <c r="M207" s="150">
        <f t="shared" si="15"/>
        <v>4</v>
      </c>
      <c r="N207" s="160">
        <f t="shared" si="16"/>
        <v>3.9463680000000001</v>
      </c>
      <c r="O207" s="160">
        <f t="shared" si="17"/>
        <v>15.785472</v>
      </c>
    </row>
    <row r="208" spans="1:17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8">H208*J208</f>
        <v>0</v>
      </c>
      <c r="M208" s="150">
        <f t="shared" ref="M208" si="19">F208-H208</f>
        <v>0</v>
      </c>
      <c r="O208" s="160">
        <f>SUM(O15:O207)</f>
        <v>26089.854457049998</v>
      </c>
      <c r="Q208" s="160">
        <f>O208*0.077</f>
        <v>2008.9187931928498</v>
      </c>
    </row>
    <row r="209" spans="1:15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5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5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3665.7188992200004</v>
      </c>
      <c r="L211" s="123">
        <f>SUM(L15:L208)</f>
        <v>3665.7188992200004</v>
      </c>
      <c r="O211" s="160">
        <f>L211+O208</f>
        <v>29755.573356269997</v>
      </c>
    </row>
    <row r="216" spans="1:15">
      <c r="D216" s="158" t="s">
        <v>573</v>
      </c>
    </row>
    <row r="217" spans="1:15">
      <c r="D217" s="157" t="s">
        <v>574</v>
      </c>
    </row>
    <row r="218" spans="1:15">
      <c r="D218" s="157" t="s">
        <v>575</v>
      </c>
    </row>
  </sheetData>
  <mergeCells count="57">
    <mergeCell ref="A211:F211"/>
    <mergeCell ref="A137:E137"/>
    <mergeCell ref="A176:E176"/>
    <mergeCell ref="A185:E185"/>
    <mergeCell ref="A190:E190"/>
    <mergeCell ref="A195:E195"/>
    <mergeCell ref="A201:E201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8"/>
  <sheetViews>
    <sheetView showZeros="0" topLeftCell="A4" workbookViewId="0">
      <selection activeCell="A61" sqref="A1:XFD1048576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customWidth="1"/>
    <col min="14" max="14" width="15" bestFit="1" customWidth="1"/>
    <col min="15" max="15" width="16" customWidth="1"/>
    <col min="16" max="16" width="17.5703125" customWidth="1"/>
    <col min="17" max="17" width="13.85546875" bestFit="1" customWidth="1"/>
  </cols>
  <sheetData>
    <row r="1" spans="1:16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6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6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6">
      <c r="A4" s="634"/>
      <c r="B4" s="634"/>
      <c r="C4" s="635"/>
      <c r="D4" s="635"/>
      <c r="E4" s="636" t="s">
        <v>559</v>
      </c>
      <c r="F4" s="636"/>
      <c r="G4" s="640">
        <v>42523</v>
      </c>
      <c r="H4" s="641"/>
      <c r="I4" s="649" t="s">
        <v>613</v>
      </c>
      <c r="J4" s="650"/>
      <c r="K4" s="637"/>
      <c r="L4" s="637"/>
    </row>
    <row r="5" spans="1:16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  <c r="N5">
        <v>512000</v>
      </c>
      <c r="O5" s="182">
        <f>K5-N5</f>
        <v>138936.06999999995</v>
      </c>
    </row>
    <row r="6" spans="1:16">
      <c r="A6" s="592"/>
      <c r="B6" s="585"/>
      <c r="C6" s="585"/>
      <c r="D6" s="586"/>
      <c r="E6" s="597"/>
      <c r="F6" s="598"/>
      <c r="G6" s="580" t="s">
        <v>614</v>
      </c>
      <c r="H6" s="581"/>
      <c r="I6" s="583" t="s">
        <v>537</v>
      </c>
      <c r="J6" s="584"/>
      <c r="K6" s="651">
        <f>K211</f>
        <v>29250.653600000001</v>
      </c>
      <c r="L6" s="652"/>
    </row>
    <row r="7" spans="1:16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316177.90229999996</v>
      </c>
      <c r="L7" s="632"/>
      <c r="N7" s="182">
        <f>K7+K6</f>
        <v>345428.55589999998</v>
      </c>
    </row>
    <row r="8" spans="1:16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334758.16769999999</v>
      </c>
      <c r="L8" s="631"/>
    </row>
    <row r="9" spans="1:16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4.4936292438057711E-2</v>
      </c>
      <c r="L9" s="582"/>
    </row>
    <row r="10" spans="1:16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0.48572804131133795</v>
      </c>
      <c r="L10" s="629"/>
    </row>
    <row r="11" spans="1:16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6" s="1" customFormat="1">
      <c r="A12" s="279" t="s">
        <v>265</v>
      </c>
      <c r="B12" s="136" t="s">
        <v>0</v>
      </c>
      <c r="C12" s="279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1" t="s">
        <v>530</v>
      </c>
    </row>
    <row r="13" spans="1:16" s="1" customFormat="1" ht="25.5">
      <c r="A13" s="32"/>
      <c r="B13" s="282"/>
      <c r="C13" s="32"/>
      <c r="D13" s="27"/>
      <c r="E13" s="281"/>
      <c r="F13" s="281" t="s">
        <v>529</v>
      </c>
      <c r="G13" s="71" t="s">
        <v>533</v>
      </c>
      <c r="H13" s="281" t="s">
        <v>532</v>
      </c>
      <c r="I13" s="280" t="s">
        <v>551</v>
      </c>
      <c r="J13" s="280" t="s">
        <v>551</v>
      </c>
      <c r="K13" s="280" t="s">
        <v>531</v>
      </c>
      <c r="L13" s="280" t="s">
        <v>534</v>
      </c>
      <c r="M13" s="1" t="s">
        <v>578</v>
      </c>
    </row>
    <row r="14" spans="1:16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  <c r="P14" s="189">
        <f>O18</f>
        <v>731.74</v>
      </c>
    </row>
    <row r="15" spans="1:16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G15+'7º MEDIÇÃO'!H15</f>
        <v>4.5</v>
      </c>
      <c r="I15" s="94">
        <v>162.91999999999999</v>
      </c>
      <c r="J15" s="120">
        <v>211.79</v>
      </c>
      <c r="K15" s="94">
        <f>J15*G15</f>
        <v>0</v>
      </c>
      <c r="L15" s="94">
        <f>H15*J15</f>
        <v>953.05499999999995</v>
      </c>
      <c r="M15" s="150">
        <f>F15-H15</f>
        <v>0</v>
      </c>
      <c r="N15" s="160">
        <f>J15</f>
        <v>211.79</v>
      </c>
      <c r="O15" s="160">
        <f>M15*N15</f>
        <v>0</v>
      </c>
    </row>
    <row r="16" spans="1:16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G16+'7º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150">
        <f t="shared" ref="M16:M79" si="3">F16-H16</f>
        <v>0</v>
      </c>
      <c r="N16" s="160">
        <f t="shared" ref="N16:N79" si="4">J16</f>
        <v>10.89</v>
      </c>
      <c r="O16" s="160">
        <f t="shared" ref="O16:O79" si="5">M16*N16</f>
        <v>0</v>
      </c>
    </row>
    <row r="17" spans="1:16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G17+'7º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150">
        <f t="shared" si="3"/>
        <v>0</v>
      </c>
      <c r="N17" s="160">
        <f t="shared" si="4"/>
        <v>1305.04</v>
      </c>
      <c r="O17" s="160">
        <f t="shared" si="5"/>
        <v>0</v>
      </c>
    </row>
    <row r="18" spans="1:16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G18+'7º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150">
        <f t="shared" si="3"/>
        <v>1</v>
      </c>
      <c r="N18" s="160">
        <f t="shared" si="4"/>
        <v>731.74</v>
      </c>
      <c r="O18" s="160">
        <f t="shared" si="5"/>
        <v>731.74</v>
      </c>
    </row>
    <row r="19" spans="1:16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G19+'7º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150">
        <f t="shared" si="3"/>
        <v>0</v>
      </c>
      <c r="N19" s="160">
        <f t="shared" si="4"/>
        <v>540.64</v>
      </c>
      <c r="O19" s="160">
        <f t="shared" si="5"/>
        <v>0</v>
      </c>
    </row>
    <row r="20" spans="1:16" s="3" customFormat="1">
      <c r="A20" s="626"/>
      <c r="B20" s="626"/>
      <c r="C20" s="626"/>
      <c r="D20" s="626"/>
      <c r="E20" s="626"/>
      <c r="F20" s="85"/>
      <c r="G20" s="93"/>
      <c r="H20" s="93">
        <f>G20+'7º MEDIÇÃO'!H20</f>
        <v>0</v>
      </c>
      <c r="I20" s="94"/>
      <c r="J20" s="94"/>
      <c r="K20" s="94"/>
      <c r="L20" s="94">
        <f t="shared" si="2"/>
        <v>0</v>
      </c>
      <c r="M20" s="150">
        <f t="shared" si="3"/>
        <v>0</v>
      </c>
      <c r="N20" s="160">
        <f t="shared" si="4"/>
        <v>0</v>
      </c>
      <c r="O20" s="160">
        <f t="shared" si="5"/>
        <v>0</v>
      </c>
    </row>
    <row r="21" spans="1:16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G21+'7º MEDIÇÃO'!H21</f>
        <v>0</v>
      </c>
      <c r="I21" s="98"/>
      <c r="J21" s="98"/>
      <c r="K21" s="94"/>
      <c r="L21" s="94">
        <f t="shared" si="2"/>
        <v>0</v>
      </c>
      <c r="M21" s="150">
        <f t="shared" si="3"/>
        <v>0</v>
      </c>
      <c r="N21" s="160">
        <f t="shared" si="4"/>
        <v>0</v>
      </c>
      <c r="O21" s="160">
        <f t="shared" si="5"/>
        <v>0</v>
      </c>
      <c r="P21" s="191">
        <f>SUM(O21:O25)</f>
        <v>0</v>
      </c>
    </row>
    <row r="22" spans="1:16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>
        <v>82.66</v>
      </c>
      <c r="G22" s="93"/>
      <c r="H22" s="93">
        <f>G22+'7º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150">
        <f t="shared" si="3"/>
        <v>0</v>
      </c>
      <c r="N22" s="160">
        <f t="shared" si="4"/>
        <v>24.65</v>
      </c>
      <c r="O22" s="160">
        <f t="shared" si="5"/>
        <v>0</v>
      </c>
    </row>
    <row r="23" spans="1:16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G23+'7º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150">
        <f t="shared" si="3"/>
        <v>0</v>
      </c>
      <c r="N23" s="160">
        <f t="shared" si="4"/>
        <v>11.93</v>
      </c>
      <c r="O23" s="160">
        <f t="shared" si="5"/>
        <v>0</v>
      </c>
    </row>
    <row r="24" spans="1:16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G24+'7º MEDIÇÃO'!H24</f>
        <v>46.53</v>
      </c>
      <c r="I24" s="94">
        <v>4.2300000000000004</v>
      </c>
      <c r="J24" s="120">
        <v>5.49</v>
      </c>
      <c r="K24" s="94">
        <f t="shared" si="1"/>
        <v>0</v>
      </c>
      <c r="L24" s="94">
        <f t="shared" si="2"/>
        <v>255.44970000000001</v>
      </c>
      <c r="M24" s="150">
        <f t="shared" si="3"/>
        <v>0</v>
      </c>
      <c r="N24" s="160">
        <f t="shared" si="4"/>
        <v>5.49</v>
      </c>
      <c r="O24" s="160">
        <f t="shared" si="5"/>
        <v>0</v>
      </c>
    </row>
    <row r="25" spans="1:16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G25+'7º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150">
        <f t="shared" si="3"/>
        <v>0</v>
      </c>
      <c r="N25" s="160">
        <f t="shared" si="4"/>
        <v>2.95</v>
      </c>
      <c r="O25" s="160">
        <f t="shared" si="5"/>
        <v>0</v>
      </c>
    </row>
    <row r="26" spans="1:16" s="3" customFormat="1" ht="15" customHeight="1">
      <c r="A26" s="610"/>
      <c r="B26" s="611"/>
      <c r="C26" s="611"/>
      <c r="D26" s="611"/>
      <c r="E26" s="612"/>
      <c r="F26" s="85"/>
      <c r="G26" s="93"/>
      <c r="H26" s="93">
        <f>G26+'7º MEDIÇÃO'!H26</f>
        <v>0</v>
      </c>
      <c r="I26" s="94"/>
      <c r="J26" s="94"/>
      <c r="K26" s="94"/>
      <c r="L26" s="94">
        <f t="shared" si="2"/>
        <v>0</v>
      </c>
      <c r="M26" s="150">
        <f t="shared" si="3"/>
        <v>0</v>
      </c>
      <c r="N26" s="160">
        <f t="shared" si="4"/>
        <v>0</v>
      </c>
      <c r="O26" s="160">
        <f t="shared" si="5"/>
        <v>0</v>
      </c>
    </row>
    <row r="27" spans="1:16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G27+'7º MEDIÇÃO'!H27</f>
        <v>0</v>
      </c>
      <c r="I27" s="98"/>
      <c r="J27" s="98"/>
      <c r="K27" s="94"/>
      <c r="L27" s="94">
        <f t="shared" si="2"/>
        <v>0</v>
      </c>
      <c r="M27" s="150">
        <f t="shared" si="3"/>
        <v>0</v>
      </c>
      <c r="N27" s="160">
        <f t="shared" si="4"/>
        <v>0</v>
      </c>
      <c r="O27" s="160">
        <f t="shared" si="5"/>
        <v>0</v>
      </c>
      <c r="P27" s="191">
        <f>SUM(O27:O33)</f>
        <v>6772.1556999999993</v>
      </c>
    </row>
    <row r="28" spans="1:16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170"/>
      <c r="H28" s="93">
        <f>G28+'7º MEDIÇÃO'!H28</f>
        <v>389.98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28066.8606</v>
      </c>
      <c r="M28" s="150">
        <f t="shared" si="3"/>
        <v>0</v>
      </c>
      <c r="N28" s="160">
        <f t="shared" si="4"/>
        <v>71.97</v>
      </c>
      <c r="O28" s="160">
        <f t="shared" si="5"/>
        <v>0</v>
      </c>
    </row>
    <row r="29" spans="1:16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170"/>
      <c r="H29" s="93">
        <f>G29+'7º MEDIÇÃO'!H29</f>
        <v>389.98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16519.552800000001</v>
      </c>
      <c r="M29" s="150">
        <f t="shared" si="3"/>
        <v>0</v>
      </c>
      <c r="N29" s="160">
        <f t="shared" si="4"/>
        <v>42.36</v>
      </c>
      <c r="O29" s="160">
        <f t="shared" si="5"/>
        <v>0</v>
      </c>
    </row>
    <row r="30" spans="1:16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170"/>
      <c r="H30" s="93">
        <f>G30+'7º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150">
        <f t="shared" si="3"/>
        <v>45.73</v>
      </c>
      <c r="N30" s="160">
        <f t="shared" si="4"/>
        <v>148.09</v>
      </c>
      <c r="O30" s="160">
        <f t="shared" si="5"/>
        <v>6772.1556999999993</v>
      </c>
    </row>
    <row r="31" spans="1:16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170"/>
      <c r="H31" s="93">
        <f>G31+'7º MEDIÇÃO'!H31</f>
        <v>36.1</v>
      </c>
      <c r="I31" s="94">
        <v>17.27</v>
      </c>
      <c r="J31" s="94">
        <f t="shared" ref="J31:J32" si="6">ROUND(I31*1.3,2)</f>
        <v>22.45</v>
      </c>
      <c r="K31" s="94">
        <f t="shared" si="1"/>
        <v>0</v>
      </c>
      <c r="L31" s="94">
        <f t="shared" si="2"/>
        <v>810.44500000000005</v>
      </c>
      <c r="M31" s="150">
        <f t="shared" si="3"/>
        <v>0</v>
      </c>
      <c r="N31" s="160">
        <f t="shared" si="4"/>
        <v>22.45</v>
      </c>
      <c r="O31" s="160">
        <f t="shared" si="5"/>
        <v>0</v>
      </c>
    </row>
    <row r="32" spans="1:16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170"/>
      <c r="H32" s="93">
        <f>G32+'7º MEDIÇÃO'!H32</f>
        <v>77.73</v>
      </c>
      <c r="I32" s="94">
        <v>30.13</v>
      </c>
      <c r="J32" s="94">
        <f t="shared" si="6"/>
        <v>39.17</v>
      </c>
      <c r="K32" s="94">
        <f t="shared" si="1"/>
        <v>0</v>
      </c>
      <c r="L32" s="94">
        <f t="shared" si="2"/>
        <v>3044.6841000000004</v>
      </c>
      <c r="M32" s="150">
        <f t="shared" si="3"/>
        <v>0</v>
      </c>
      <c r="N32" s="160">
        <f t="shared" si="4"/>
        <v>39.17</v>
      </c>
      <c r="O32" s="160">
        <f t="shared" si="5"/>
        <v>0</v>
      </c>
    </row>
    <row r="33" spans="1:16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170"/>
      <c r="H33" s="93">
        <f>G33+'7º MEDIÇÃO'!H33</f>
        <v>369.91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11900.004700000001</v>
      </c>
      <c r="M33" s="150">
        <f t="shared" si="3"/>
        <v>0</v>
      </c>
      <c r="N33" s="160">
        <f t="shared" si="4"/>
        <v>32.17</v>
      </c>
      <c r="O33" s="160">
        <f t="shared" si="5"/>
        <v>0</v>
      </c>
    </row>
    <row r="34" spans="1:16" s="3" customFormat="1">
      <c r="A34" s="626"/>
      <c r="B34" s="626"/>
      <c r="C34" s="626"/>
      <c r="D34" s="626"/>
      <c r="E34" s="626"/>
      <c r="F34" s="85"/>
      <c r="G34" s="93"/>
      <c r="H34" s="93">
        <f>G34+'7º MEDIÇÃO'!H34</f>
        <v>0</v>
      </c>
      <c r="I34" s="94"/>
      <c r="J34" s="94"/>
      <c r="K34" s="94"/>
      <c r="L34" s="94">
        <f t="shared" si="2"/>
        <v>0</v>
      </c>
      <c r="M34" s="150">
        <f t="shared" si="3"/>
        <v>0</v>
      </c>
      <c r="N34" s="160">
        <f t="shared" si="4"/>
        <v>0</v>
      </c>
      <c r="O34" s="160">
        <f t="shared" si="5"/>
        <v>0</v>
      </c>
    </row>
    <row r="35" spans="1:16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G35+'7º MEDIÇÃO'!H35</f>
        <v>0</v>
      </c>
      <c r="I35" s="98"/>
      <c r="J35" s="98"/>
      <c r="K35" s="94"/>
      <c r="L35" s="94">
        <f t="shared" si="2"/>
        <v>0</v>
      </c>
      <c r="M35" s="150">
        <f t="shared" si="3"/>
        <v>0</v>
      </c>
      <c r="N35" s="160">
        <f t="shared" si="4"/>
        <v>0</v>
      </c>
      <c r="O35" s="160">
        <f t="shared" si="5"/>
        <v>0</v>
      </c>
      <c r="P35" s="191">
        <f>SUM(O35:O53)</f>
        <v>0</v>
      </c>
    </row>
    <row r="36" spans="1:16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G36+'7º MEDIÇÃO'!H36</f>
        <v>0</v>
      </c>
      <c r="I36" s="94"/>
      <c r="J36" s="94"/>
      <c r="K36" s="94"/>
      <c r="L36" s="94">
        <f t="shared" si="2"/>
        <v>0</v>
      </c>
      <c r="M36" s="150">
        <f t="shared" si="3"/>
        <v>0</v>
      </c>
      <c r="N36" s="160">
        <f t="shared" si="4"/>
        <v>0</v>
      </c>
      <c r="O36" s="160">
        <f t="shared" si="5"/>
        <v>0</v>
      </c>
    </row>
    <row r="37" spans="1:16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G37+'7º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150">
        <f t="shared" si="3"/>
        <v>0</v>
      </c>
      <c r="N37" s="160">
        <f t="shared" si="4"/>
        <v>53.16</v>
      </c>
      <c r="O37" s="160">
        <f t="shared" si="5"/>
        <v>0</v>
      </c>
    </row>
    <row r="38" spans="1:16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G38+'7º MEDIÇÃO'!H38</f>
        <v>166</v>
      </c>
      <c r="I38" s="94">
        <v>6.84</v>
      </c>
      <c r="J38" s="94">
        <f t="shared" ref="J38:J43" si="7">ROUND(I38*1.3,2)</f>
        <v>8.89</v>
      </c>
      <c r="K38" s="94">
        <f t="shared" si="1"/>
        <v>0</v>
      </c>
      <c r="L38" s="94">
        <f t="shared" si="2"/>
        <v>1475.74</v>
      </c>
      <c r="M38" s="150">
        <f t="shared" si="3"/>
        <v>0</v>
      </c>
      <c r="N38" s="160">
        <f t="shared" si="4"/>
        <v>8.89</v>
      </c>
      <c r="O38" s="160">
        <f t="shared" si="5"/>
        <v>0</v>
      </c>
    </row>
    <row r="39" spans="1:16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G39+'7º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150">
        <f t="shared" si="3"/>
        <v>0</v>
      </c>
      <c r="N39" s="160">
        <f t="shared" si="4"/>
        <v>84.39</v>
      </c>
      <c r="O39" s="160">
        <f t="shared" si="5"/>
        <v>0</v>
      </c>
    </row>
    <row r="40" spans="1:16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G40+'7º MEDIÇÃO'!H40</f>
        <v>0</v>
      </c>
      <c r="I40" s="94">
        <v>18.22</v>
      </c>
      <c r="J40" s="94">
        <f t="shared" si="7"/>
        <v>23.69</v>
      </c>
      <c r="K40" s="94">
        <f t="shared" si="1"/>
        <v>0</v>
      </c>
      <c r="L40" s="94">
        <f t="shared" si="2"/>
        <v>0</v>
      </c>
      <c r="M40" s="150">
        <f t="shared" si="3"/>
        <v>0</v>
      </c>
      <c r="N40" s="160">
        <f t="shared" si="4"/>
        <v>23.69</v>
      </c>
      <c r="O40" s="160">
        <f t="shared" si="5"/>
        <v>0</v>
      </c>
    </row>
    <row r="41" spans="1:16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G41+'7º MEDIÇÃO'!H41</f>
        <v>1225.2</v>
      </c>
      <c r="I41" s="94">
        <v>6.84</v>
      </c>
      <c r="J41" s="94">
        <f t="shared" si="7"/>
        <v>8.89</v>
      </c>
      <c r="K41" s="94">
        <f t="shared" si="1"/>
        <v>0</v>
      </c>
      <c r="L41" s="94">
        <f t="shared" si="2"/>
        <v>10892.028</v>
      </c>
      <c r="M41" s="150">
        <f t="shared" si="3"/>
        <v>0</v>
      </c>
      <c r="N41" s="160">
        <f t="shared" si="4"/>
        <v>8.89</v>
      </c>
      <c r="O41" s="160">
        <f t="shared" si="5"/>
        <v>0</v>
      </c>
    </row>
    <row r="42" spans="1:16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G42+'7º MEDIÇÃO'!H42</f>
        <v>500.43</v>
      </c>
      <c r="I42" s="94">
        <v>6.84</v>
      </c>
      <c r="J42" s="94">
        <f t="shared" si="7"/>
        <v>8.89</v>
      </c>
      <c r="K42" s="94">
        <f t="shared" si="1"/>
        <v>0</v>
      </c>
      <c r="L42" s="94">
        <f t="shared" si="2"/>
        <v>4448.8227000000006</v>
      </c>
      <c r="M42" s="150">
        <f t="shared" si="3"/>
        <v>0</v>
      </c>
      <c r="N42" s="160">
        <f t="shared" si="4"/>
        <v>8.89</v>
      </c>
      <c r="O42" s="160">
        <f t="shared" si="5"/>
        <v>0</v>
      </c>
    </row>
    <row r="43" spans="1:16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G43+'7º MEDIÇÃO'!H43</f>
        <v>28.32</v>
      </c>
      <c r="I43" s="94">
        <v>374.83</v>
      </c>
      <c r="J43" s="94">
        <f t="shared" si="7"/>
        <v>487.28</v>
      </c>
      <c r="K43" s="94">
        <f t="shared" si="1"/>
        <v>0</v>
      </c>
      <c r="L43" s="94">
        <f t="shared" si="2"/>
        <v>13799.7696</v>
      </c>
      <c r="M43" s="150">
        <f t="shared" si="3"/>
        <v>0</v>
      </c>
      <c r="N43" s="160">
        <f t="shared" si="4"/>
        <v>487.28</v>
      </c>
      <c r="O43" s="160">
        <f t="shared" si="5"/>
        <v>0</v>
      </c>
    </row>
    <row r="44" spans="1:16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G44+'7º MEDIÇÃO'!H44</f>
        <v>0</v>
      </c>
      <c r="I44" s="94"/>
      <c r="J44" s="94"/>
      <c r="K44" s="94"/>
      <c r="L44" s="94">
        <f t="shared" si="2"/>
        <v>0</v>
      </c>
      <c r="M44" s="150">
        <f t="shared" si="3"/>
        <v>0</v>
      </c>
      <c r="N44" s="160">
        <f t="shared" si="4"/>
        <v>0</v>
      </c>
      <c r="O44" s="160">
        <f t="shared" si="5"/>
        <v>0</v>
      </c>
    </row>
    <row r="45" spans="1:16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G45+'7º MEDIÇÃO'!H45</f>
        <v>0</v>
      </c>
      <c r="I45" s="94"/>
      <c r="J45" s="94"/>
      <c r="K45" s="94"/>
      <c r="L45" s="94">
        <f t="shared" si="2"/>
        <v>0</v>
      </c>
      <c r="M45" s="150">
        <f t="shared" si="3"/>
        <v>0</v>
      </c>
      <c r="N45" s="160">
        <f t="shared" si="4"/>
        <v>0</v>
      </c>
      <c r="O45" s="160">
        <f t="shared" si="5"/>
        <v>0</v>
      </c>
    </row>
    <row r="46" spans="1:16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G46+'7º MEDIÇÃO'!H46</f>
        <v>435.8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17349.198</v>
      </c>
      <c r="M46" s="150">
        <f t="shared" si="3"/>
        <v>0</v>
      </c>
      <c r="N46" s="160">
        <f t="shared" si="4"/>
        <v>39.81</v>
      </c>
      <c r="O46" s="160">
        <f t="shared" si="5"/>
        <v>0</v>
      </c>
    </row>
    <row r="47" spans="1:16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170"/>
      <c r="H47" s="93">
        <f>G47+'7º MEDIÇÃO'!H47</f>
        <v>2045.65</v>
      </c>
      <c r="I47" s="94">
        <v>6.84</v>
      </c>
      <c r="J47" s="94">
        <f t="shared" ref="J47:J51" si="8">ROUND(I47*1.3,2)</f>
        <v>8.89</v>
      </c>
      <c r="K47" s="94">
        <f t="shared" si="1"/>
        <v>0</v>
      </c>
      <c r="L47" s="94">
        <f t="shared" si="2"/>
        <v>18185.828500000003</v>
      </c>
      <c r="M47" s="150">
        <f t="shared" si="3"/>
        <v>0</v>
      </c>
      <c r="N47" s="160">
        <f t="shared" si="4"/>
        <v>8.89</v>
      </c>
      <c r="O47" s="160">
        <f t="shared" si="5"/>
        <v>0</v>
      </c>
    </row>
    <row r="48" spans="1:16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170"/>
      <c r="H48" s="93">
        <f>G48+'7º MEDIÇÃO'!H48</f>
        <v>835.55</v>
      </c>
      <c r="I48" s="94">
        <v>6.84</v>
      </c>
      <c r="J48" s="94">
        <f t="shared" si="8"/>
        <v>8.89</v>
      </c>
      <c r="K48" s="94">
        <f t="shared" si="1"/>
        <v>0</v>
      </c>
      <c r="L48" s="94">
        <f t="shared" si="2"/>
        <v>7428.0394999999999</v>
      </c>
      <c r="M48" s="150">
        <f t="shared" si="3"/>
        <v>0</v>
      </c>
      <c r="N48" s="160">
        <f t="shared" si="4"/>
        <v>8.89</v>
      </c>
      <c r="O48" s="160">
        <f t="shared" si="5"/>
        <v>0</v>
      </c>
    </row>
    <row r="49" spans="1:16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170"/>
      <c r="H49" s="93">
        <f>G49+'7º MEDIÇÃO'!H49</f>
        <v>25.33</v>
      </c>
      <c r="I49" s="94">
        <v>374.83</v>
      </c>
      <c r="J49" s="94">
        <f t="shared" si="8"/>
        <v>487.28</v>
      </c>
      <c r="K49" s="94">
        <f t="shared" si="1"/>
        <v>0</v>
      </c>
      <c r="L49" s="94">
        <f t="shared" si="2"/>
        <v>12342.802399999999</v>
      </c>
      <c r="M49" s="150">
        <f t="shared" si="3"/>
        <v>0</v>
      </c>
      <c r="N49" s="160">
        <f t="shared" si="4"/>
        <v>487.28</v>
      </c>
      <c r="O49" s="160">
        <f t="shared" si="5"/>
        <v>0</v>
      </c>
    </row>
    <row r="50" spans="1:16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G50+'7º MEDIÇÃO'!H50</f>
        <v>410.46</v>
      </c>
      <c r="I50" s="94">
        <v>49.63</v>
      </c>
      <c r="J50" s="94">
        <f t="shared" si="8"/>
        <v>64.52</v>
      </c>
      <c r="K50" s="94">
        <f t="shared" si="1"/>
        <v>0</v>
      </c>
      <c r="L50" s="94">
        <f t="shared" si="2"/>
        <v>26482.879199999996</v>
      </c>
      <c r="M50" s="150">
        <f t="shared" si="3"/>
        <v>0</v>
      </c>
      <c r="N50" s="160">
        <f t="shared" si="4"/>
        <v>64.52</v>
      </c>
      <c r="O50" s="160">
        <f t="shared" si="5"/>
        <v>0</v>
      </c>
    </row>
    <row r="51" spans="1:16" s="3" customFormat="1" ht="60">
      <c r="A51" s="283" t="s">
        <v>5</v>
      </c>
      <c r="B51" s="283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G51+'7º MEDIÇÃO'!H51</f>
        <v>193.8</v>
      </c>
      <c r="I51" s="94">
        <v>14.23</v>
      </c>
      <c r="J51" s="94">
        <f t="shared" si="8"/>
        <v>18.5</v>
      </c>
      <c r="K51" s="94">
        <f t="shared" si="1"/>
        <v>0</v>
      </c>
      <c r="L51" s="94">
        <f t="shared" si="2"/>
        <v>3585.3</v>
      </c>
      <c r="M51" s="151">
        <f t="shared" si="3"/>
        <v>0</v>
      </c>
      <c r="N51" s="160">
        <f t="shared" si="4"/>
        <v>18.5</v>
      </c>
      <c r="O51" s="160">
        <f t="shared" si="5"/>
        <v>0</v>
      </c>
    </row>
    <row r="52" spans="1:16" s="3" customFormat="1">
      <c r="A52" s="283"/>
      <c r="B52" s="283"/>
      <c r="C52" s="85"/>
      <c r="D52" s="92" t="s">
        <v>501</v>
      </c>
      <c r="E52" s="85"/>
      <c r="F52" s="85"/>
      <c r="G52" s="93"/>
      <c r="H52" s="93">
        <f>G52+'7º MEDIÇÃO'!H52</f>
        <v>0</v>
      </c>
      <c r="I52" s="94"/>
      <c r="J52" s="94"/>
      <c r="K52" s="94"/>
      <c r="L52" s="94">
        <f t="shared" si="2"/>
        <v>0</v>
      </c>
      <c r="M52" s="150">
        <f t="shared" si="3"/>
        <v>0</v>
      </c>
      <c r="N52" s="160">
        <f t="shared" si="4"/>
        <v>0</v>
      </c>
      <c r="O52" s="160">
        <f t="shared" si="5"/>
        <v>0</v>
      </c>
    </row>
    <row r="53" spans="1:16" s="3" customFormat="1">
      <c r="A53" s="617"/>
      <c r="B53" s="618"/>
      <c r="C53" s="618"/>
      <c r="D53" s="618"/>
      <c r="E53" s="618"/>
      <c r="F53" s="618"/>
      <c r="G53" s="104"/>
      <c r="H53" s="93">
        <f>G53+'7º MEDIÇÃO'!H53</f>
        <v>0</v>
      </c>
      <c r="I53" s="94"/>
      <c r="J53" s="94"/>
      <c r="K53" s="94"/>
      <c r="L53" s="94">
        <f t="shared" si="2"/>
        <v>0</v>
      </c>
      <c r="M53" s="150">
        <f t="shared" si="3"/>
        <v>0</v>
      </c>
      <c r="N53" s="160">
        <f t="shared" si="4"/>
        <v>0</v>
      </c>
      <c r="O53" s="160">
        <f t="shared" si="5"/>
        <v>0</v>
      </c>
    </row>
    <row r="54" spans="1:16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G54+'7º MEDIÇÃO'!H54</f>
        <v>0</v>
      </c>
      <c r="I54" s="98"/>
      <c r="J54" s="98"/>
      <c r="K54" s="94"/>
      <c r="L54" s="94">
        <f t="shared" si="2"/>
        <v>0</v>
      </c>
      <c r="M54" s="150">
        <f t="shared" si="3"/>
        <v>0</v>
      </c>
      <c r="N54" s="160">
        <f t="shared" si="4"/>
        <v>0</v>
      </c>
      <c r="O54" s="160">
        <f t="shared" si="5"/>
        <v>0</v>
      </c>
      <c r="P54" s="190"/>
    </row>
    <row r="55" spans="1:16" s="3" customFormat="1" ht="60">
      <c r="A55" s="283" t="s">
        <v>5</v>
      </c>
      <c r="B55" s="283" t="s">
        <v>53</v>
      </c>
      <c r="C55" s="283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G55+'7º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150">
        <f t="shared" si="3"/>
        <v>0</v>
      </c>
      <c r="N55" s="160">
        <f t="shared" si="4"/>
        <v>36.21</v>
      </c>
      <c r="O55" s="160">
        <f t="shared" si="5"/>
        <v>0</v>
      </c>
    </row>
    <row r="56" spans="1:16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G56+'7º MEDIÇÃO'!H56</f>
        <v>0</v>
      </c>
      <c r="I56" s="94"/>
      <c r="J56" s="94"/>
      <c r="K56" s="94"/>
      <c r="L56" s="94">
        <f t="shared" si="2"/>
        <v>0</v>
      </c>
      <c r="M56" s="150">
        <f t="shared" si="3"/>
        <v>0</v>
      </c>
      <c r="N56" s="160">
        <f t="shared" si="4"/>
        <v>0</v>
      </c>
      <c r="O56" s="160">
        <f t="shared" si="5"/>
        <v>0</v>
      </c>
    </row>
    <row r="57" spans="1:16" s="3" customFormat="1">
      <c r="A57" s="619"/>
      <c r="B57" s="619"/>
      <c r="C57" s="619"/>
      <c r="D57" s="619"/>
      <c r="E57" s="619"/>
      <c r="F57" s="619"/>
      <c r="G57" s="107"/>
      <c r="H57" s="93">
        <f>G57+'7º MEDIÇÃO'!H57</f>
        <v>0</v>
      </c>
      <c r="I57" s="94"/>
      <c r="J57" s="94"/>
      <c r="K57" s="94"/>
      <c r="L57" s="94">
        <f t="shared" si="2"/>
        <v>0</v>
      </c>
      <c r="M57" s="150">
        <f t="shared" si="3"/>
        <v>0</v>
      </c>
      <c r="N57" s="160">
        <f t="shared" si="4"/>
        <v>0</v>
      </c>
      <c r="O57" s="160">
        <f t="shared" si="5"/>
        <v>0</v>
      </c>
    </row>
    <row r="58" spans="1:16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G58+'7º MEDIÇÃO'!H58</f>
        <v>0</v>
      </c>
      <c r="I58" s="98"/>
      <c r="J58" s="98"/>
      <c r="K58" s="94"/>
      <c r="L58" s="94">
        <f t="shared" si="2"/>
        <v>0</v>
      </c>
      <c r="M58" s="150">
        <f t="shared" si="3"/>
        <v>0</v>
      </c>
      <c r="N58" s="160">
        <f t="shared" si="4"/>
        <v>0</v>
      </c>
      <c r="O58" s="160">
        <f t="shared" si="5"/>
        <v>0</v>
      </c>
    </row>
    <row r="59" spans="1:16" s="3" customFormat="1" ht="24">
      <c r="A59" s="283" t="s">
        <v>5</v>
      </c>
      <c r="B59" s="283" t="s">
        <v>56</v>
      </c>
      <c r="C59" s="283" t="s">
        <v>356</v>
      </c>
      <c r="D59" s="92" t="s">
        <v>57</v>
      </c>
      <c r="E59" s="85" t="s">
        <v>29</v>
      </c>
      <c r="F59" s="85"/>
      <c r="G59" s="93"/>
      <c r="H59" s="93">
        <f>G59+'7º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150">
        <f t="shared" si="3"/>
        <v>0</v>
      </c>
      <c r="N59" s="160">
        <f t="shared" si="4"/>
        <v>6.7</v>
      </c>
      <c r="O59" s="160">
        <f t="shared" si="5"/>
        <v>0</v>
      </c>
    </row>
    <row r="60" spans="1:16" s="3" customFormat="1" ht="24">
      <c r="A60" s="283" t="s">
        <v>5</v>
      </c>
      <c r="B60" s="283">
        <v>24758</v>
      </c>
      <c r="C60" s="283" t="s">
        <v>357</v>
      </c>
      <c r="D60" s="92" t="s">
        <v>58</v>
      </c>
      <c r="E60" s="85" t="s">
        <v>29</v>
      </c>
      <c r="F60" s="85"/>
      <c r="G60" s="93"/>
      <c r="H60" s="93">
        <f>G60+'7º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150">
        <f t="shared" si="3"/>
        <v>0</v>
      </c>
      <c r="N60" s="160">
        <f t="shared" si="4"/>
        <v>0</v>
      </c>
      <c r="O60" s="160">
        <f t="shared" si="5"/>
        <v>0</v>
      </c>
    </row>
    <row r="61" spans="1:16" s="3" customFormat="1" ht="48">
      <c r="A61" s="283" t="s">
        <v>5</v>
      </c>
      <c r="B61" s="283">
        <v>23711</v>
      </c>
      <c r="C61" s="283" t="s">
        <v>358</v>
      </c>
      <c r="D61" s="92" t="s">
        <v>245</v>
      </c>
      <c r="E61" s="85" t="s">
        <v>29</v>
      </c>
      <c r="F61" s="85"/>
      <c r="G61" s="93"/>
      <c r="H61" s="93">
        <f>G61+'7º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150">
        <f t="shared" si="3"/>
        <v>0</v>
      </c>
      <c r="N61" s="160">
        <f t="shared" si="4"/>
        <v>0</v>
      </c>
      <c r="O61" s="160">
        <f t="shared" si="5"/>
        <v>0</v>
      </c>
    </row>
    <row r="62" spans="1:16" s="3" customFormat="1">
      <c r="A62" s="619"/>
      <c r="B62" s="619"/>
      <c r="C62" s="619"/>
      <c r="D62" s="619"/>
      <c r="E62" s="619"/>
      <c r="F62" s="619"/>
      <c r="G62" s="107"/>
      <c r="H62" s="93">
        <f>G62+'7º MEDIÇÃO'!H62</f>
        <v>0</v>
      </c>
      <c r="I62" s="94"/>
      <c r="J62" s="94"/>
      <c r="K62" s="94"/>
      <c r="L62" s="94">
        <f t="shared" si="2"/>
        <v>0</v>
      </c>
      <c r="M62" s="150">
        <f t="shared" si="3"/>
        <v>0</v>
      </c>
      <c r="N62" s="160">
        <f t="shared" si="4"/>
        <v>0</v>
      </c>
      <c r="O62" s="160">
        <f t="shared" si="5"/>
        <v>0</v>
      </c>
    </row>
    <row r="63" spans="1:16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G63+'7º MEDIÇÃO'!H63</f>
        <v>0</v>
      </c>
      <c r="I63" s="98"/>
      <c r="J63" s="98"/>
      <c r="K63" s="94"/>
      <c r="L63" s="94">
        <f t="shared" si="2"/>
        <v>0</v>
      </c>
      <c r="M63" s="150">
        <f t="shared" si="3"/>
        <v>0</v>
      </c>
      <c r="N63" s="160">
        <f t="shared" si="4"/>
        <v>0</v>
      </c>
      <c r="O63" s="160">
        <f t="shared" si="5"/>
        <v>0</v>
      </c>
      <c r="P63" s="191">
        <f>SUM(O63:O88)</f>
        <v>124143.77309999999</v>
      </c>
    </row>
    <row r="64" spans="1:16" s="3" customFormat="1">
      <c r="A64" s="283"/>
      <c r="B64" s="283"/>
      <c r="C64" s="283"/>
      <c r="D64" s="100" t="s">
        <v>60</v>
      </c>
      <c r="E64" s="85"/>
      <c r="F64" s="85"/>
      <c r="G64" s="93"/>
      <c r="H64" s="93">
        <f>G64+'7º MEDIÇÃO'!H64</f>
        <v>0</v>
      </c>
      <c r="I64" s="94"/>
      <c r="J64" s="94"/>
      <c r="K64" s="94"/>
      <c r="L64" s="94">
        <f t="shared" si="2"/>
        <v>0</v>
      </c>
      <c r="M64" s="150">
        <f t="shared" si="3"/>
        <v>0</v>
      </c>
      <c r="N64" s="160">
        <f t="shared" si="4"/>
        <v>0</v>
      </c>
      <c r="O64" s="160">
        <f t="shared" si="5"/>
        <v>0</v>
      </c>
    </row>
    <row r="65" spans="1:15" s="3" customFormat="1" ht="48">
      <c r="A65" s="283" t="s">
        <v>5</v>
      </c>
      <c r="B65" s="283" t="s">
        <v>61</v>
      </c>
      <c r="C65" s="283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G65+'7º MEDIÇÃO'!H65</f>
        <v>324.29000000000002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9748.1574000000001</v>
      </c>
      <c r="M65" s="151">
        <f t="shared" si="3"/>
        <v>0</v>
      </c>
      <c r="N65" s="160">
        <f t="shared" si="4"/>
        <v>30.06</v>
      </c>
      <c r="O65" s="160">
        <f t="shared" si="5"/>
        <v>0</v>
      </c>
    </row>
    <row r="66" spans="1:15" s="3" customFormat="1" ht="60.75" customHeight="1">
      <c r="A66" s="283" t="s">
        <v>5</v>
      </c>
      <c r="B66" s="283" t="s">
        <v>62</v>
      </c>
      <c r="C66" s="283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G66+'7º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150">
        <f t="shared" si="3"/>
        <v>324.3</v>
      </c>
      <c r="N66" s="160">
        <f t="shared" si="4"/>
        <v>19.260000000000002</v>
      </c>
      <c r="O66" s="160">
        <f t="shared" si="5"/>
        <v>6246.0180000000009</v>
      </c>
    </row>
    <row r="67" spans="1:15" s="4" customFormat="1" ht="48">
      <c r="A67" s="283" t="s">
        <v>31</v>
      </c>
      <c r="B67" s="283">
        <v>102</v>
      </c>
      <c r="C67" s="283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G67+'7º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150">
        <f t="shared" si="3"/>
        <v>67.94</v>
      </c>
      <c r="N67" s="160">
        <f t="shared" si="4"/>
        <v>65.28</v>
      </c>
      <c r="O67" s="160">
        <f t="shared" si="5"/>
        <v>4435.1232</v>
      </c>
    </row>
    <row r="68" spans="1:15" s="3" customFormat="1" ht="48">
      <c r="A68" s="283" t="s">
        <v>5</v>
      </c>
      <c r="B68" s="283" t="s">
        <v>63</v>
      </c>
      <c r="C68" s="283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G68+'7º MEDIÇÃO'!H68</f>
        <v>0</v>
      </c>
      <c r="I68" s="94">
        <v>14.69</v>
      </c>
      <c r="J68" s="94">
        <f t="shared" ref="J68:J87" si="9">ROUND(I68*1.3,2)</f>
        <v>19.100000000000001</v>
      </c>
      <c r="K68" s="94">
        <f t="shared" si="1"/>
        <v>0</v>
      </c>
      <c r="L68" s="94">
        <f t="shared" si="2"/>
        <v>0</v>
      </c>
      <c r="M68" s="150">
        <f t="shared" si="3"/>
        <v>13.88</v>
      </c>
      <c r="N68" s="160">
        <f t="shared" si="4"/>
        <v>19.100000000000001</v>
      </c>
      <c r="O68" s="160">
        <f t="shared" si="5"/>
        <v>265.10800000000006</v>
      </c>
    </row>
    <row r="69" spans="1:15" s="8" customFormat="1" ht="72">
      <c r="A69" s="85" t="s">
        <v>472</v>
      </c>
      <c r="B69" s="85" t="s">
        <v>474</v>
      </c>
      <c r="C69" s="283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G69+'7º MEDIÇÃO'!H69</f>
        <v>0</v>
      </c>
      <c r="I69" s="94">
        <v>49.98</v>
      </c>
      <c r="J69" s="94">
        <f t="shared" si="9"/>
        <v>64.97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  <c r="N69" s="160">
        <f t="shared" si="4"/>
        <v>64.97</v>
      </c>
      <c r="O69" s="160">
        <f t="shared" si="5"/>
        <v>21069.121300000003</v>
      </c>
    </row>
    <row r="70" spans="1:15" s="8" customFormat="1" ht="36">
      <c r="A70" s="85" t="s">
        <v>472</v>
      </c>
      <c r="B70" s="85" t="s">
        <v>475</v>
      </c>
      <c r="C70" s="283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G70+'7º MEDIÇÃO'!H70</f>
        <v>0</v>
      </c>
      <c r="I70" s="94">
        <v>6.27</v>
      </c>
      <c r="J70" s="94">
        <f t="shared" si="9"/>
        <v>8.15</v>
      </c>
      <c r="K70" s="94">
        <f t="shared" si="1"/>
        <v>0</v>
      </c>
      <c r="L70" s="94">
        <f t="shared" si="2"/>
        <v>0</v>
      </c>
      <c r="M70" s="150">
        <f t="shared" si="3"/>
        <v>263.45</v>
      </c>
      <c r="N70" s="160">
        <f t="shared" si="4"/>
        <v>8.15</v>
      </c>
      <c r="O70" s="160">
        <f t="shared" si="5"/>
        <v>2147.1174999999998</v>
      </c>
    </row>
    <row r="71" spans="1:15" s="8" customFormat="1" ht="29.25" customHeight="1">
      <c r="A71" s="85" t="s">
        <v>472</v>
      </c>
      <c r="B71" s="85" t="s">
        <v>476</v>
      </c>
      <c r="C71" s="283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G71+'7º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150">
        <f t="shared" si="3"/>
        <v>33.85</v>
      </c>
      <c r="N71" s="160">
        <f t="shared" si="4"/>
        <v>40.93</v>
      </c>
      <c r="O71" s="160">
        <f t="shared" si="5"/>
        <v>1385.4805000000001</v>
      </c>
    </row>
    <row r="72" spans="1:15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G72+'7º MEDIÇÃO'!H72</f>
        <v>0</v>
      </c>
      <c r="I72" s="94"/>
      <c r="J72" s="94"/>
      <c r="K72" s="94"/>
      <c r="L72" s="94">
        <f t="shared" si="2"/>
        <v>0</v>
      </c>
      <c r="M72" s="150">
        <f t="shared" si="3"/>
        <v>0</v>
      </c>
      <c r="N72" s="160">
        <f t="shared" si="4"/>
        <v>0</v>
      </c>
      <c r="O72" s="160">
        <f t="shared" si="5"/>
        <v>0</v>
      </c>
    </row>
    <row r="73" spans="1:15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G73+'7º MEDIÇÃO'!H73</f>
        <v>968.19</v>
      </c>
      <c r="I73" s="94">
        <v>3.25</v>
      </c>
      <c r="J73" s="94">
        <v>4.22</v>
      </c>
      <c r="K73" s="94">
        <f t="shared" si="1"/>
        <v>0</v>
      </c>
      <c r="L73" s="94">
        <f t="shared" si="2"/>
        <v>4085.7617999999998</v>
      </c>
      <c r="M73" s="151">
        <f t="shared" si="3"/>
        <v>0</v>
      </c>
      <c r="N73" s="160">
        <f t="shared" si="4"/>
        <v>4.22</v>
      </c>
      <c r="O73" s="160">
        <f t="shared" si="5"/>
        <v>0</v>
      </c>
    </row>
    <row r="74" spans="1:15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G74+'7º MEDIÇÃO'!H74</f>
        <v>1150.73</v>
      </c>
      <c r="I74" s="94">
        <v>2.85</v>
      </c>
      <c r="J74" s="94">
        <f t="shared" si="9"/>
        <v>3.71</v>
      </c>
      <c r="K74" s="94">
        <f t="shared" si="1"/>
        <v>0</v>
      </c>
      <c r="L74" s="94">
        <f t="shared" si="2"/>
        <v>4269.2083000000002</v>
      </c>
      <c r="M74" s="151">
        <f t="shared" si="3"/>
        <v>0</v>
      </c>
      <c r="N74" s="160">
        <f t="shared" si="4"/>
        <v>3.71</v>
      </c>
      <c r="O74" s="160">
        <f t="shared" si="5"/>
        <v>0</v>
      </c>
    </row>
    <row r="75" spans="1:15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159">
        <v>800</v>
      </c>
      <c r="H75" s="93">
        <f>G75+'7º MEDIÇÃO'!H75</f>
        <v>1876.7840000000001</v>
      </c>
      <c r="I75" s="94">
        <v>15.31</v>
      </c>
      <c r="J75" s="94">
        <f t="shared" si="9"/>
        <v>19.899999999999999</v>
      </c>
      <c r="K75" s="94">
        <f t="shared" si="1"/>
        <v>15919.999999999998</v>
      </c>
      <c r="L75" s="94">
        <f t="shared" si="2"/>
        <v>37348.001599999996</v>
      </c>
      <c r="M75" s="151">
        <f t="shared" si="3"/>
        <v>242.13599999999997</v>
      </c>
      <c r="N75" s="160">
        <f t="shared" si="4"/>
        <v>19.899999999999999</v>
      </c>
      <c r="O75" s="160">
        <f t="shared" si="5"/>
        <v>4818.5063999999993</v>
      </c>
    </row>
    <row r="76" spans="1:15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G76+'7º MEDIÇÃO'!H76</f>
        <v>0</v>
      </c>
      <c r="I76" s="94">
        <v>39.200000000000003</v>
      </c>
      <c r="J76" s="94">
        <f t="shared" si="9"/>
        <v>50.96</v>
      </c>
      <c r="K76" s="94">
        <f t="shared" si="1"/>
        <v>0</v>
      </c>
      <c r="L76" s="94">
        <f t="shared" si="2"/>
        <v>0</v>
      </c>
      <c r="M76" s="150">
        <f t="shared" si="3"/>
        <v>264.95</v>
      </c>
      <c r="N76" s="160">
        <f t="shared" si="4"/>
        <v>50.96</v>
      </c>
      <c r="O76" s="160">
        <f t="shared" si="5"/>
        <v>13501.851999999999</v>
      </c>
    </row>
    <row r="77" spans="1:15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G77+'7º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150">
        <f t="shared" si="3"/>
        <v>885.78</v>
      </c>
      <c r="N77" s="160">
        <f t="shared" si="4"/>
        <v>16.66</v>
      </c>
      <c r="O77" s="160">
        <f t="shared" si="5"/>
        <v>14757.094799999999</v>
      </c>
    </row>
    <row r="78" spans="1:15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G78+'7º MEDIÇÃO'!H78</f>
        <v>0</v>
      </c>
      <c r="I78" s="94">
        <v>12.78</v>
      </c>
      <c r="J78" s="94">
        <f t="shared" si="9"/>
        <v>16.61</v>
      </c>
      <c r="K78" s="94">
        <f t="shared" si="1"/>
        <v>0</v>
      </c>
      <c r="L78" s="94">
        <f t="shared" si="2"/>
        <v>0</v>
      </c>
      <c r="M78" s="150">
        <f t="shared" si="3"/>
        <v>885.78</v>
      </c>
      <c r="N78" s="160">
        <f t="shared" si="4"/>
        <v>16.61</v>
      </c>
      <c r="O78" s="160">
        <f t="shared" si="5"/>
        <v>14712.805799999998</v>
      </c>
    </row>
    <row r="79" spans="1:15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G79+'7º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150">
        <f t="shared" si="3"/>
        <v>48.5</v>
      </c>
      <c r="N79" s="160">
        <f t="shared" si="4"/>
        <v>40.93</v>
      </c>
      <c r="O79" s="160">
        <f t="shared" si="5"/>
        <v>1985.105</v>
      </c>
    </row>
    <row r="80" spans="1:15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G80+'7º MEDIÇÃO'!H80</f>
        <v>0</v>
      </c>
      <c r="I80" s="94">
        <v>18.66</v>
      </c>
      <c r="J80" s="94">
        <f t="shared" si="9"/>
        <v>24.26</v>
      </c>
      <c r="K80" s="94">
        <f t="shared" ref="K80:K143" si="10">J80*G80</f>
        <v>0</v>
      </c>
      <c r="L80" s="94">
        <f t="shared" ref="L80:L143" si="11">H80*J80</f>
        <v>0</v>
      </c>
      <c r="M80" s="150">
        <f t="shared" ref="M80:M143" si="12">F80-H80</f>
        <v>979.55</v>
      </c>
      <c r="N80" s="160">
        <f t="shared" ref="N80:N143" si="13">J80</f>
        <v>24.26</v>
      </c>
      <c r="O80" s="160">
        <f t="shared" ref="O80:O143" si="14">M80*N80</f>
        <v>23763.883000000002</v>
      </c>
    </row>
    <row r="81" spans="1:16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G81+'7º MEDIÇÃO'!H81</f>
        <v>0</v>
      </c>
      <c r="I81" s="94"/>
      <c r="J81" s="94"/>
      <c r="K81" s="94"/>
      <c r="L81" s="94">
        <f t="shared" si="11"/>
        <v>0</v>
      </c>
      <c r="M81" s="150">
        <f t="shared" si="12"/>
        <v>0</v>
      </c>
      <c r="N81" s="160">
        <f t="shared" si="13"/>
        <v>0</v>
      </c>
      <c r="O81" s="160">
        <f t="shared" si="14"/>
        <v>0</v>
      </c>
    </row>
    <row r="82" spans="1:16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159">
        <v>410</v>
      </c>
      <c r="H82" s="93">
        <f>G82+'7º MEDIÇÃO'!H82</f>
        <v>410</v>
      </c>
      <c r="I82" s="94">
        <v>3.25</v>
      </c>
      <c r="J82" s="94">
        <v>4.22</v>
      </c>
      <c r="K82" s="94">
        <f t="shared" si="10"/>
        <v>1730.1999999999998</v>
      </c>
      <c r="L82" s="94">
        <f t="shared" si="11"/>
        <v>1730.1999999999998</v>
      </c>
      <c r="M82" s="150">
        <f t="shared" si="12"/>
        <v>0.32999999999998408</v>
      </c>
      <c r="N82" s="160">
        <f t="shared" si="13"/>
        <v>4.22</v>
      </c>
      <c r="O82" s="160">
        <f t="shared" si="14"/>
        <v>1.3925999999999328</v>
      </c>
    </row>
    <row r="83" spans="1:16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159">
        <f>410.33*80/100</f>
        <v>328.26400000000001</v>
      </c>
      <c r="H83" s="93">
        <f>G83+'7º MEDIÇÃO'!H83</f>
        <v>328.26400000000001</v>
      </c>
      <c r="I83" s="94">
        <v>15.31</v>
      </c>
      <c r="J83" s="94">
        <f t="shared" si="9"/>
        <v>19.899999999999999</v>
      </c>
      <c r="K83" s="94">
        <f t="shared" si="10"/>
        <v>6532.4535999999998</v>
      </c>
      <c r="L83" s="94">
        <f t="shared" si="11"/>
        <v>6532.4535999999998</v>
      </c>
      <c r="M83" s="150">
        <f t="shared" si="12"/>
        <v>82.065999999999974</v>
      </c>
      <c r="N83" s="160">
        <f t="shared" si="13"/>
        <v>19.899999999999999</v>
      </c>
      <c r="O83" s="160">
        <f t="shared" si="14"/>
        <v>1633.1133999999993</v>
      </c>
    </row>
    <row r="84" spans="1:16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G84+'7º MEDIÇÃO'!H84</f>
        <v>0</v>
      </c>
      <c r="I84" s="94">
        <v>12.82</v>
      </c>
      <c r="J84" s="94">
        <v>16.66</v>
      </c>
      <c r="K84" s="94">
        <f t="shared" si="10"/>
        <v>0</v>
      </c>
      <c r="L84" s="94">
        <f t="shared" si="11"/>
        <v>0</v>
      </c>
      <c r="M84" s="150">
        <f t="shared" si="12"/>
        <v>362.33</v>
      </c>
      <c r="N84" s="160">
        <f t="shared" si="13"/>
        <v>16.66</v>
      </c>
      <c r="O84" s="160">
        <f t="shared" si="14"/>
        <v>6036.4178000000002</v>
      </c>
    </row>
    <row r="85" spans="1:16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G85+'7º MEDIÇÃO'!H85</f>
        <v>0</v>
      </c>
      <c r="I85" s="94">
        <v>12.78</v>
      </c>
      <c r="J85" s="94">
        <f t="shared" si="9"/>
        <v>16.61</v>
      </c>
      <c r="K85" s="94">
        <f t="shared" si="10"/>
        <v>0</v>
      </c>
      <c r="L85" s="94">
        <f t="shared" si="11"/>
        <v>0</v>
      </c>
      <c r="M85" s="150">
        <f t="shared" si="12"/>
        <v>362.33</v>
      </c>
      <c r="N85" s="160">
        <f t="shared" si="13"/>
        <v>16.61</v>
      </c>
      <c r="O85" s="160">
        <f t="shared" si="14"/>
        <v>6018.3012999999992</v>
      </c>
    </row>
    <row r="86" spans="1:16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G86+'7º MEDIÇÃO'!H86</f>
        <v>0</v>
      </c>
      <c r="I86" s="94">
        <v>18.66</v>
      </c>
      <c r="J86" s="94">
        <f t="shared" si="9"/>
        <v>24.26</v>
      </c>
      <c r="K86" s="94">
        <f t="shared" si="10"/>
        <v>0</v>
      </c>
      <c r="L86" s="94">
        <f t="shared" si="11"/>
        <v>0</v>
      </c>
      <c r="M86" s="150">
        <f t="shared" si="12"/>
        <v>50.55</v>
      </c>
      <c r="N86" s="160">
        <f t="shared" si="13"/>
        <v>24.26</v>
      </c>
      <c r="O86" s="160">
        <f t="shared" si="14"/>
        <v>1226.3430000000001</v>
      </c>
    </row>
    <row r="87" spans="1:16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G87+'7º MEDIÇÃO'!H87</f>
        <v>0</v>
      </c>
      <c r="I87" s="94">
        <v>42.53</v>
      </c>
      <c r="J87" s="94">
        <f t="shared" si="9"/>
        <v>55.29</v>
      </c>
      <c r="K87" s="94">
        <f t="shared" si="10"/>
        <v>0</v>
      </c>
      <c r="L87" s="94">
        <f t="shared" si="11"/>
        <v>0</v>
      </c>
      <c r="M87" s="150">
        <f t="shared" si="12"/>
        <v>2.5499999999999998</v>
      </c>
      <c r="N87" s="160">
        <f t="shared" si="13"/>
        <v>55.29</v>
      </c>
      <c r="O87" s="160">
        <f t="shared" si="14"/>
        <v>140.98949999999999</v>
      </c>
    </row>
    <row r="88" spans="1:16" s="3" customFormat="1">
      <c r="A88" s="622"/>
      <c r="B88" s="623"/>
      <c r="C88" s="623"/>
      <c r="D88" s="623"/>
      <c r="E88" s="623"/>
      <c r="F88" s="624"/>
      <c r="G88" s="109"/>
      <c r="H88" s="93">
        <f>G88+'7º MEDIÇÃO'!H88</f>
        <v>0</v>
      </c>
      <c r="I88" s="94"/>
      <c r="J88" s="94"/>
      <c r="K88" s="94"/>
      <c r="L88" s="94">
        <f t="shared" si="11"/>
        <v>0</v>
      </c>
      <c r="M88" s="150">
        <f t="shared" si="12"/>
        <v>0</v>
      </c>
      <c r="N88" s="160">
        <f t="shared" si="13"/>
        <v>0</v>
      </c>
      <c r="O88" s="160">
        <f t="shared" si="14"/>
        <v>0</v>
      </c>
    </row>
    <row r="89" spans="1:16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G89+'7º MEDIÇÃO'!H89</f>
        <v>0</v>
      </c>
      <c r="I89" s="98"/>
      <c r="J89" s="98"/>
      <c r="K89" s="94"/>
      <c r="L89" s="94">
        <f t="shared" si="11"/>
        <v>0</v>
      </c>
      <c r="M89" s="150">
        <f t="shared" si="12"/>
        <v>0</v>
      </c>
      <c r="N89" s="160">
        <f t="shared" si="13"/>
        <v>0</v>
      </c>
      <c r="O89" s="160">
        <f t="shared" si="14"/>
        <v>0</v>
      </c>
      <c r="P89" s="191">
        <f>SUM(O89:O106)</f>
        <v>51793.240600000012</v>
      </c>
    </row>
    <row r="90" spans="1:16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G90+'7º MEDIÇÃO'!H90</f>
        <v>0</v>
      </c>
      <c r="I90" s="98"/>
      <c r="J90" s="98"/>
      <c r="K90" s="94"/>
      <c r="L90" s="94">
        <f t="shared" si="11"/>
        <v>0</v>
      </c>
      <c r="M90" s="150">
        <f t="shared" si="12"/>
        <v>0</v>
      </c>
      <c r="N90" s="160">
        <f t="shared" si="13"/>
        <v>0</v>
      </c>
      <c r="O90" s="160">
        <f t="shared" si="14"/>
        <v>0</v>
      </c>
    </row>
    <row r="91" spans="1:16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G91+'7º MEDIÇÃO'!H91</f>
        <v>0</v>
      </c>
      <c r="I91" s="94">
        <v>267.02999999999997</v>
      </c>
      <c r="J91" s="94">
        <f>ROUND(I91*1.3,2)</f>
        <v>347.14</v>
      </c>
      <c r="K91" s="94">
        <f t="shared" si="10"/>
        <v>0</v>
      </c>
      <c r="L91" s="94">
        <f t="shared" si="11"/>
        <v>0</v>
      </c>
      <c r="M91" s="150">
        <f t="shared" si="12"/>
        <v>7</v>
      </c>
      <c r="N91" s="160">
        <f t="shared" si="13"/>
        <v>347.14</v>
      </c>
      <c r="O91" s="160">
        <f t="shared" si="14"/>
        <v>2429.98</v>
      </c>
    </row>
    <row r="92" spans="1:16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G92+'7º MEDIÇÃO'!H92</f>
        <v>0</v>
      </c>
      <c r="I92" s="94">
        <v>296.43</v>
      </c>
      <c r="J92" s="94">
        <f t="shared" ref="J92:J110" si="15">ROUND(I92*1.3,2)</f>
        <v>385.36</v>
      </c>
      <c r="K92" s="94">
        <f t="shared" si="10"/>
        <v>0</v>
      </c>
      <c r="L92" s="94">
        <f t="shared" si="11"/>
        <v>0</v>
      </c>
      <c r="M92" s="150">
        <f t="shared" si="12"/>
        <v>15</v>
      </c>
      <c r="N92" s="160">
        <f t="shared" si="13"/>
        <v>385.36</v>
      </c>
      <c r="O92" s="160">
        <f t="shared" si="14"/>
        <v>5780.4000000000005</v>
      </c>
    </row>
    <row r="93" spans="1:16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G93+'7º MEDIÇÃO'!H93</f>
        <v>0</v>
      </c>
      <c r="I93" s="94">
        <v>325.83</v>
      </c>
      <c r="J93" s="94">
        <f t="shared" si="15"/>
        <v>423.58</v>
      </c>
      <c r="K93" s="94">
        <f t="shared" si="10"/>
        <v>0</v>
      </c>
      <c r="L93" s="94">
        <f t="shared" si="11"/>
        <v>0</v>
      </c>
      <c r="M93" s="150">
        <f t="shared" si="12"/>
        <v>1</v>
      </c>
      <c r="N93" s="160">
        <f t="shared" si="13"/>
        <v>423.58</v>
      </c>
      <c r="O93" s="160">
        <f t="shared" si="14"/>
        <v>423.58</v>
      </c>
    </row>
    <row r="94" spans="1:16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G94+'7º MEDIÇÃO'!H94</f>
        <v>0</v>
      </c>
      <c r="I94" s="94">
        <v>60.02</v>
      </c>
      <c r="J94" s="94">
        <v>78.02</v>
      </c>
      <c r="K94" s="94">
        <f t="shared" si="10"/>
        <v>0</v>
      </c>
      <c r="L94" s="94">
        <f t="shared" si="11"/>
        <v>0</v>
      </c>
      <c r="M94" s="150">
        <f t="shared" si="12"/>
        <v>0</v>
      </c>
      <c r="N94" s="160">
        <f t="shared" si="13"/>
        <v>78.02</v>
      </c>
      <c r="O94" s="160">
        <f t="shared" si="14"/>
        <v>0</v>
      </c>
    </row>
    <row r="95" spans="1:16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G95+'7º MEDIÇÃO'!H95</f>
        <v>0</v>
      </c>
      <c r="I95" s="94">
        <v>316.02999999999997</v>
      </c>
      <c r="J95" s="94">
        <f t="shared" si="15"/>
        <v>410.84</v>
      </c>
      <c r="K95" s="94">
        <f t="shared" si="10"/>
        <v>0</v>
      </c>
      <c r="L95" s="94">
        <f t="shared" si="11"/>
        <v>0</v>
      </c>
      <c r="M95" s="150">
        <f t="shared" si="12"/>
        <v>1</v>
      </c>
      <c r="N95" s="160">
        <f t="shared" si="13"/>
        <v>410.84</v>
      </c>
      <c r="O95" s="160">
        <f t="shared" si="14"/>
        <v>410.84</v>
      </c>
    </row>
    <row r="96" spans="1:16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G96+'7º MEDIÇÃO'!H96</f>
        <v>0</v>
      </c>
      <c r="I96" s="94">
        <v>345.43</v>
      </c>
      <c r="J96" s="94">
        <f t="shared" si="15"/>
        <v>449.06</v>
      </c>
      <c r="K96" s="94">
        <f t="shared" si="10"/>
        <v>0</v>
      </c>
      <c r="L96" s="94">
        <f t="shared" si="11"/>
        <v>0</v>
      </c>
      <c r="M96" s="150">
        <f t="shared" si="12"/>
        <v>2</v>
      </c>
      <c r="N96" s="160">
        <f t="shared" si="13"/>
        <v>449.06</v>
      </c>
      <c r="O96" s="160">
        <f t="shared" si="14"/>
        <v>898.12</v>
      </c>
    </row>
    <row r="97" spans="1:16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G97+'7º MEDIÇÃO'!H97</f>
        <v>0</v>
      </c>
      <c r="I97" s="94">
        <v>394.43</v>
      </c>
      <c r="J97" s="94">
        <f t="shared" si="15"/>
        <v>512.76</v>
      </c>
      <c r="K97" s="94">
        <f t="shared" si="10"/>
        <v>0</v>
      </c>
      <c r="L97" s="94">
        <f t="shared" si="11"/>
        <v>0</v>
      </c>
      <c r="M97" s="150">
        <f t="shared" si="12"/>
        <v>1</v>
      </c>
      <c r="N97" s="160">
        <f t="shared" si="13"/>
        <v>512.76</v>
      </c>
      <c r="O97" s="160">
        <f t="shared" si="14"/>
        <v>512.76</v>
      </c>
    </row>
    <row r="98" spans="1:16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G98+'7º MEDIÇÃO'!H98</f>
        <v>0</v>
      </c>
      <c r="I98" s="94">
        <v>14.82</v>
      </c>
      <c r="J98" s="94">
        <v>19.260000000000002</v>
      </c>
      <c r="K98" s="94">
        <f t="shared" si="10"/>
        <v>0</v>
      </c>
      <c r="L98" s="94">
        <f t="shared" si="11"/>
        <v>0</v>
      </c>
      <c r="M98" s="150">
        <f t="shared" si="12"/>
        <v>150.57</v>
      </c>
      <c r="N98" s="160">
        <f t="shared" si="13"/>
        <v>19.260000000000002</v>
      </c>
      <c r="O98" s="160">
        <f t="shared" si="14"/>
        <v>2899.9782</v>
      </c>
    </row>
    <row r="99" spans="1:16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G99+'7º MEDIÇÃO'!H99</f>
        <v>0</v>
      </c>
      <c r="I99" s="94"/>
      <c r="J99" s="94">
        <f t="shared" si="15"/>
        <v>0</v>
      </c>
      <c r="K99" s="94">
        <f t="shared" si="10"/>
        <v>0</v>
      </c>
      <c r="L99" s="94">
        <f t="shared" si="11"/>
        <v>0</v>
      </c>
      <c r="M99" s="150">
        <f t="shared" si="12"/>
        <v>0</v>
      </c>
      <c r="N99" s="160">
        <f t="shared" si="13"/>
        <v>0</v>
      </c>
      <c r="O99" s="160">
        <f t="shared" si="14"/>
        <v>0</v>
      </c>
    </row>
    <row r="100" spans="1:16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G100+'7º MEDIÇÃO'!H100</f>
        <v>0</v>
      </c>
      <c r="I100" s="94">
        <v>412.39</v>
      </c>
      <c r="J100" s="94">
        <f t="shared" si="15"/>
        <v>536.11</v>
      </c>
      <c r="K100" s="94">
        <f t="shared" si="10"/>
        <v>0</v>
      </c>
      <c r="L100" s="94">
        <f t="shared" si="11"/>
        <v>0</v>
      </c>
      <c r="M100" s="150">
        <f t="shared" si="12"/>
        <v>41.2</v>
      </c>
      <c r="N100" s="160">
        <f t="shared" si="13"/>
        <v>536.11</v>
      </c>
      <c r="O100" s="160">
        <f t="shared" si="14"/>
        <v>22087.732000000004</v>
      </c>
    </row>
    <row r="101" spans="1:16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G101+'7º MEDIÇÃO'!H101</f>
        <v>0</v>
      </c>
      <c r="I101" s="94">
        <v>392.79</v>
      </c>
      <c r="J101" s="94">
        <f t="shared" si="15"/>
        <v>510.63</v>
      </c>
      <c r="K101" s="94">
        <f t="shared" si="10"/>
        <v>0</v>
      </c>
      <c r="L101" s="94">
        <f t="shared" si="11"/>
        <v>0</v>
      </c>
      <c r="M101" s="150">
        <f t="shared" si="12"/>
        <v>0.8</v>
      </c>
      <c r="N101" s="160">
        <f t="shared" si="13"/>
        <v>510.63</v>
      </c>
      <c r="O101" s="160">
        <f t="shared" si="14"/>
        <v>408.50400000000002</v>
      </c>
    </row>
    <row r="102" spans="1:16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G102+'7º MEDIÇÃO'!H102</f>
        <v>0</v>
      </c>
      <c r="I102" s="94">
        <v>412.39</v>
      </c>
      <c r="J102" s="94">
        <f t="shared" si="15"/>
        <v>536.11</v>
      </c>
      <c r="K102" s="94">
        <f t="shared" si="10"/>
        <v>0</v>
      </c>
      <c r="L102" s="94">
        <f t="shared" si="11"/>
        <v>0</v>
      </c>
      <c r="M102" s="150">
        <f t="shared" si="12"/>
        <v>15.57</v>
      </c>
      <c r="N102" s="160">
        <f t="shared" si="13"/>
        <v>536.11</v>
      </c>
      <c r="O102" s="160">
        <f t="shared" si="14"/>
        <v>8347.2327000000005</v>
      </c>
    </row>
    <row r="103" spans="1:16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G103+'7º MEDIÇÃO'!H103</f>
        <v>0</v>
      </c>
      <c r="I103" s="94"/>
      <c r="J103" s="94"/>
      <c r="K103" s="94"/>
      <c r="L103" s="94">
        <f t="shared" si="11"/>
        <v>0</v>
      </c>
      <c r="M103" s="150">
        <f t="shared" si="12"/>
        <v>0</v>
      </c>
      <c r="N103" s="160">
        <f t="shared" si="13"/>
        <v>0</v>
      </c>
      <c r="O103" s="160">
        <f t="shared" si="14"/>
        <v>0</v>
      </c>
    </row>
    <row r="104" spans="1:16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G104+'7º MEDIÇÃO'!H104</f>
        <v>0</v>
      </c>
      <c r="I104" s="94">
        <v>216.39</v>
      </c>
      <c r="J104" s="94">
        <f t="shared" si="15"/>
        <v>281.31</v>
      </c>
      <c r="K104" s="94">
        <f t="shared" si="10"/>
        <v>0</v>
      </c>
      <c r="L104" s="94">
        <f t="shared" si="11"/>
        <v>0</v>
      </c>
      <c r="M104" s="150">
        <f t="shared" si="12"/>
        <v>17.43</v>
      </c>
      <c r="N104" s="160">
        <f t="shared" si="13"/>
        <v>281.31</v>
      </c>
      <c r="O104" s="160">
        <f t="shared" si="14"/>
        <v>4903.2332999999999</v>
      </c>
    </row>
    <row r="105" spans="1:16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G105+'7º MEDIÇÃO'!H105</f>
        <v>0</v>
      </c>
      <c r="I105" s="94">
        <v>39.4</v>
      </c>
      <c r="J105" s="94">
        <f t="shared" si="15"/>
        <v>51.22</v>
      </c>
      <c r="K105" s="94">
        <f t="shared" si="10"/>
        <v>0</v>
      </c>
      <c r="L105" s="94">
        <f t="shared" si="11"/>
        <v>0</v>
      </c>
      <c r="M105" s="150">
        <f t="shared" si="12"/>
        <v>41.2</v>
      </c>
      <c r="N105" s="160">
        <f t="shared" si="13"/>
        <v>51.22</v>
      </c>
      <c r="O105" s="160">
        <f t="shared" si="14"/>
        <v>2110.2640000000001</v>
      </c>
    </row>
    <row r="106" spans="1:16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G106+'7º MEDIÇÃO'!H106</f>
        <v>0</v>
      </c>
      <c r="I106" s="94">
        <v>122.7</v>
      </c>
      <c r="J106" s="94">
        <f t="shared" si="15"/>
        <v>159.51</v>
      </c>
      <c r="K106" s="94">
        <f t="shared" si="10"/>
        <v>0</v>
      </c>
      <c r="L106" s="94">
        <f t="shared" si="11"/>
        <v>0</v>
      </c>
      <c r="M106" s="150">
        <f t="shared" si="12"/>
        <v>3.64</v>
      </c>
      <c r="N106" s="160">
        <f t="shared" si="13"/>
        <v>159.51</v>
      </c>
      <c r="O106" s="160">
        <f t="shared" si="14"/>
        <v>580.6164</v>
      </c>
    </row>
    <row r="107" spans="1:16" s="8" customFormat="1">
      <c r="A107" s="85"/>
      <c r="B107" s="85"/>
      <c r="C107" s="85"/>
      <c r="D107" s="92"/>
      <c r="E107" s="85"/>
      <c r="F107" s="85"/>
      <c r="G107" s="93"/>
      <c r="H107" s="93">
        <f>G107+'7º MEDIÇÃO'!H107</f>
        <v>0</v>
      </c>
      <c r="I107" s="94"/>
      <c r="J107" s="94"/>
      <c r="K107" s="94"/>
      <c r="L107" s="94"/>
      <c r="M107" s="150">
        <f t="shared" si="12"/>
        <v>0</v>
      </c>
      <c r="N107" s="160">
        <f t="shared" si="13"/>
        <v>0</v>
      </c>
      <c r="O107" s="160">
        <f t="shared" si="14"/>
        <v>0</v>
      </c>
    </row>
    <row r="108" spans="1:16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G108+'7º MEDIÇÃO'!H108</f>
        <v>0</v>
      </c>
      <c r="I108" s="98"/>
      <c r="J108" s="94"/>
      <c r="K108" s="94"/>
      <c r="L108" s="94"/>
      <c r="M108" s="150">
        <f t="shared" si="12"/>
        <v>0</v>
      </c>
      <c r="N108" s="160">
        <f t="shared" si="13"/>
        <v>0</v>
      </c>
      <c r="O108" s="160">
        <f t="shared" si="14"/>
        <v>0</v>
      </c>
      <c r="P108" s="191">
        <f>SUM(O109:O157)</f>
        <v>47494.180000000008</v>
      </c>
    </row>
    <row r="109" spans="1:16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G109+'7º MEDIÇÃO'!H109</f>
        <v>0</v>
      </c>
      <c r="I109" s="94"/>
      <c r="J109" s="94"/>
      <c r="K109" s="94"/>
      <c r="L109" s="94"/>
      <c r="M109" s="150">
        <f t="shared" si="12"/>
        <v>0</v>
      </c>
      <c r="N109" s="160">
        <f t="shared" si="13"/>
        <v>0</v>
      </c>
      <c r="O109" s="160">
        <f t="shared" si="14"/>
        <v>0</v>
      </c>
    </row>
    <row r="110" spans="1:16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G110+'7º MEDIÇÃO'!H110</f>
        <v>0</v>
      </c>
      <c r="I110" s="112">
        <v>2430.33</v>
      </c>
      <c r="J110" s="94">
        <f t="shared" si="15"/>
        <v>3159.43</v>
      </c>
      <c r="K110" s="94">
        <f t="shared" si="10"/>
        <v>0</v>
      </c>
      <c r="L110" s="94">
        <f t="shared" si="11"/>
        <v>0</v>
      </c>
      <c r="M110" s="150">
        <f t="shared" si="12"/>
        <v>1</v>
      </c>
      <c r="N110" s="160">
        <f t="shared" si="13"/>
        <v>3159.43</v>
      </c>
      <c r="O110" s="160">
        <f t="shared" si="14"/>
        <v>3159.43</v>
      </c>
    </row>
    <row r="111" spans="1:16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G111+'7º MEDIÇÃO'!H111</f>
        <v>0</v>
      </c>
      <c r="I111" s="94"/>
      <c r="J111" s="94"/>
      <c r="K111" s="94"/>
      <c r="L111" s="94">
        <f t="shared" si="11"/>
        <v>0</v>
      </c>
      <c r="M111" s="150">
        <f t="shared" si="12"/>
        <v>0</v>
      </c>
      <c r="N111" s="160">
        <f t="shared" si="13"/>
        <v>0</v>
      </c>
      <c r="O111" s="160">
        <f t="shared" si="14"/>
        <v>0</v>
      </c>
    </row>
    <row r="112" spans="1:16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G112+'7º MEDIÇÃO'!H112</f>
        <v>0</v>
      </c>
      <c r="I112" s="94">
        <v>125.56</v>
      </c>
      <c r="J112" s="94">
        <v>163.22999999999999</v>
      </c>
      <c r="K112" s="94">
        <f t="shared" si="10"/>
        <v>0</v>
      </c>
      <c r="L112" s="94">
        <f t="shared" si="11"/>
        <v>0</v>
      </c>
      <c r="M112" s="150">
        <f t="shared" si="12"/>
        <v>48</v>
      </c>
      <c r="N112" s="160">
        <f t="shared" si="13"/>
        <v>163.22999999999999</v>
      </c>
      <c r="O112" s="160">
        <f t="shared" si="14"/>
        <v>7835.0399999999991</v>
      </c>
    </row>
    <row r="113" spans="1:15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G113+'7º MEDIÇÃO'!H113</f>
        <v>0</v>
      </c>
      <c r="I113" s="94">
        <v>105.96</v>
      </c>
      <c r="J113" s="94">
        <v>137.75</v>
      </c>
      <c r="K113" s="94">
        <f t="shared" si="10"/>
        <v>0</v>
      </c>
      <c r="L113" s="94">
        <f t="shared" si="11"/>
        <v>0</v>
      </c>
      <c r="M113" s="150">
        <f t="shared" si="12"/>
        <v>11</v>
      </c>
      <c r="N113" s="160">
        <f t="shared" si="13"/>
        <v>137.75</v>
      </c>
      <c r="O113" s="160">
        <f t="shared" si="14"/>
        <v>1515.25</v>
      </c>
    </row>
    <row r="114" spans="1:15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G114+'7º MEDIÇÃO'!H114</f>
        <v>0</v>
      </c>
      <c r="I114" s="94">
        <v>53.78</v>
      </c>
      <c r="J114" s="94">
        <f>ROUND(I114*1.3,2)</f>
        <v>69.91</v>
      </c>
      <c r="K114" s="94">
        <f t="shared" si="10"/>
        <v>0</v>
      </c>
      <c r="L114" s="94">
        <f t="shared" si="11"/>
        <v>0</v>
      </c>
      <c r="M114" s="150">
        <f t="shared" si="12"/>
        <v>23</v>
      </c>
      <c r="N114" s="160">
        <f t="shared" si="13"/>
        <v>69.91</v>
      </c>
      <c r="O114" s="160">
        <f t="shared" si="14"/>
        <v>1607.9299999999998</v>
      </c>
    </row>
    <row r="115" spans="1:15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G115+'7º MEDIÇÃO'!H115</f>
        <v>0</v>
      </c>
      <c r="I115" s="94">
        <v>62.89</v>
      </c>
      <c r="J115" s="94">
        <v>81.75</v>
      </c>
      <c r="K115" s="94">
        <f t="shared" si="10"/>
        <v>0</v>
      </c>
      <c r="L115" s="94">
        <f t="shared" si="11"/>
        <v>0</v>
      </c>
      <c r="M115" s="150">
        <f t="shared" si="12"/>
        <v>3</v>
      </c>
      <c r="N115" s="160">
        <f t="shared" si="13"/>
        <v>81.75</v>
      </c>
      <c r="O115" s="160">
        <f t="shared" si="14"/>
        <v>245.25</v>
      </c>
    </row>
    <row r="116" spans="1:15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G116+'7º MEDIÇÃO'!H116</f>
        <v>0</v>
      </c>
      <c r="I116" s="94">
        <v>313.10000000000002</v>
      </c>
      <c r="J116" s="94">
        <v>407.03</v>
      </c>
      <c r="K116" s="94">
        <f t="shared" si="10"/>
        <v>0</v>
      </c>
      <c r="L116" s="94">
        <f t="shared" si="11"/>
        <v>0</v>
      </c>
      <c r="M116" s="150">
        <f t="shared" si="12"/>
        <v>2</v>
      </c>
      <c r="N116" s="160">
        <f t="shared" si="13"/>
        <v>407.03</v>
      </c>
      <c r="O116" s="160">
        <f t="shared" si="14"/>
        <v>814.06</v>
      </c>
    </row>
    <row r="117" spans="1:15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G117+'7º MEDIÇÃO'!H117</f>
        <v>0</v>
      </c>
      <c r="I117" s="94">
        <v>42.38</v>
      </c>
      <c r="J117" s="94">
        <v>55.1</v>
      </c>
      <c r="K117" s="94">
        <f t="shared" si="10"/>
        <v>0</v>
      </c>
      <c r="L117" s="94">
        <f t="shared" si="11"/>
        <v>0</v>
      </c>
      <c r="M117" s="150">
        <f t="shared" si="12"/>
        <v>2</v>
      </c>
      <c r="N117" s="160">
        <f t="shared" si="13"/>
        <v>55.1</v>
      </c>
      <c r="O117" s="160">
        <f t="shared" si="14"/>
        <v>110.2</v>
      </c>
    </row>
    <row r="118" spans="1:15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G118+'7º MEDIÇÃO'!H118</f>
        <v>0</v>
      </c>
      <c r="I118" s="94">
        <v>54.57</v>
      </c>
      <c r="J118" s="94">
        <v>70.94</v>
      </c>
      <c r="K118" s="94">
        <f t="shared" si="10"/>
        <v>0</v>
      </c>
      <c r="L118" s="94">
        <f t="shared" si="11"/>
        <v>0</v>
      </c>
      <c r="M118" s="150">
        <f t="shared" si="12"/>
        <v>87</v>
      </c>
      <c r="N118" s="160">
        <f t="shared" si="13"/>
        <v>70.94</v>
      </c>
      <c r="O118" s="160">
        <f t="shared" si="14"/>
        <v>6171.78</v>
      </c>
    </row>
    <row r="119" spans="1:15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G119+'7º MEDIÇÃO'!H119</f>
        <v>0</v>
      </c>
      <c r="I119" s="94">
        <v>7.37</v>
      </c>
      <c r="J119" s="94">
        <f>ROUND(I119*1.3,2)</f>
        <v>9.58</v>
      </c>
      <c r="K119" s="94">
        <f t="shared" si="10"/>
        <v>0</v>
      </c>
      <c r="L119" s="94">
        <f t="shared" si="11"/>
        <v>0</v>
      </c>
      <c r="M119" s="150">
        <f t="shared" si="12"/>
        <v>3</v>
      </c>
      <c r="N119" s="160">
        <f t="shared" si="13"/>
        <v>9.58</v>
      </c>
      <c r="O119" s="160">
        <f t="shared" si="14"/>
        <v>28.740000000000002</v>
      </c>
    </row>
    <row r="120" spans="1:15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G120+'7º MEDIÇÃO'!H120</f>
        <v>0</v>
      </c>
      <c r="I120" s="94">
        <v>17.329999999999998</v>
      </c>
      <c r="J120" s="94">
        <f t="shared" ref="J120:J122" si="16">ROUND(I120*1.3,2)</f>
        <v>22.53</v>
      </c>
      <c r="K120" s="94">
        <f t="shared" si="10"/>
        <v>0</v>
      </c>
      <c r="L120" s="94">
        <f t="shared" si="11"/>
        <v>0</v>
      </c>
      <c r="M120" s="150">
        <f t="shared" si="12"/>
        <v>64</v>
      </c>
      <c r="N120" s="160">
        <f t="shared" si="13"/>
        <v>22.53</v>
      </c>
      <c r="O120" s="160">
        <f t="shared" si="14"/>
        <v>1441.92</v>
      </c>
    </row>
    <row r="121" spans="1:15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G121+'7º MEDIÇÃO'!H121</f>
        <v>0</v>
      </c>
      <c r="I121" s="94">
        <v>23.21</v>
      </c>
      <c r="J121" s="94">
        <f t="shared" si="16"/>
        <v>30.17</v>
      </c>
      <c r="K121" s="94">
        <f t="shared" si="10"/>
        <v>0</v>
      </c>
      <c r="L121" s="94">
        <f t="shared" si="11"/>
        <v>0</v>
      </c>
      <c r="M121" s="150">
        <f t="shared" si="12"/>
        <v>4</v>
      </c>
      <c r="N121" s="160">
        <f t="shared" si="13"/>
        <v>30.17</v>
      </c>
      <c r="O121" s="160">
        <f t="shared" si="14"/>
        <v>120.68</v>
      </c>
    </row>
    <row r="122" spans="1:15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G122+'7º MEDIÇÃO'!H122</f>
        <v>0</v>
      </c>
      <c r="I122" s="94">
        <v>0</v>
      </c>
      <c r="J122" s="94">
        <f t="shared" si="16"/>
        <v>0</v>
      </c>
      <c r="K122" s="94">
        <f t="shared" si="10"/>
        <v>0</v>
      </c>
      <c r="L122" s="94">
        <f t="shared" si="11"/>
        <v>0</v>
      </c>
      <c r="M122" s="150">
        <f t="shared" si="12"/>
        <v>11</v>
      </c>
      <c r="N122" s="160">
        <f t="shared" si="13"/>
        <v>0</v>
      </c>
      <c r="O122" s="160">
        <f t="shared" si="14"/>
        <v>0</v>
      </c>
    </row>
    <row r="123" spans="1:15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G123+'7º MEDIÇÃO'!H123</f>
        <v>0</v>
      </c>
      <c r="I123" s="94">
        <v>64.37</v>
      </c>
      <c r="J123" s="94">
        <f>ROUND(I123*1.3,2)</f>
        <v>83.68</v>
      </c>
      <c r="K123" s="94">
        <f t="shared" si="10"/>
        <v>0</v>
      </c>
      <c r="L123" s="94">
        <f t="shared" si="11"/>
        <v>0</v>
      </c>
      <c r="M123" s="150">
        <f t="shared" si="12"/>
        <v>82</v>
      </c>
      <c r="N123" s="160">
        <f t="shared" si="13"/>
        <v>83.68</v>
      </c>
      <c r="O123" s="160">
        <f t="shared" si="14"/>
        <v>6861.76</v>
      </c>
    </row>
    <row r="124" spans="1:15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G124+'7º MEDIÇÃO'!H124</f>
        <v>0</v>
      </c>
      <c r="I124" s="94">
        <v>17.329999999999998</v>
      </c>
      <c r="J124" s="94">
        <f>ROUND(I124*1.3,2)</f>
        <v>22.53</v>
      </c>
      <c r="K124" s="94">
        <f t="shared" si="10"/>
        <v>0</v>
      </c>
      <c r="L124" s="94">
        <f t="shared" si="11"/>
        <v>0</v>
      </c>
      <c r="M124" s="150">
        <f t="shared" si="12"/>
        <v>19</v>
      </c>
      <c r="N124" s="160">
        <f t="shared" si="13"/>
        <v>22.53</v>
      </c>
      <c r="O124" s="160">
        <f t="shared" si="14"/>
        <v>428.07000000000005</v>
      </c>
    </row>
    <row r="125" spans="1:15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G125+'7º MEDIÇÃO'!H125</f>
        <v>0</v>
      </c>
      <c r="I125" s="94">
        <v>19.29</v>
      </c>
      <c r="J125" s="94">
        <f>ROUND(I125*1.3,2)</f>
        <v>25.08</v>
      </c>
      <c r="K125" s="94">
        <f t="shared" si="10"/>
        <v>0</v>
      </c>
      <c r="L125" s="94">
        <f t="shared" si="11"/>
        <v>0</v>
      </c>
      <c r="M125" s="150">
        <f t="shared" si="12"/>
        <v>11</v>
      </c>
      <c r="N125" s="160">
        <f t="shared" si="13"/>
        <v>25.08</v>
      </c>
      <c r="O125" s="160">
        <f t="shared" si="14"/>
        <v>275.88</v>
      </c>
    </row>
    <row r="126" spans="1:15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G126+'7º MEDIÇÃO'!H126</f>
        <v>0</v>
      </c>
      <c r="I126" s="94">
        <v>21.25</v>
      </c>
      <c r="J126" s="94">
        <v>27.63</v>
      </c>
      <c r="K126" s="94">
        <f t="shared" si="10"/>
        <v>0</v>
      </c>
      <c r="L126" s="94">
        <f t="shared" si="11"/>
        <v>0</v>
      </c>
      <c r="M126" s="150">
        <f t="shared" si="12"/>
        <v>4</v>
      </c>
      <c r="N126" s="160">
        <f t="shared" si="13"/>
        <v>27.63</v>
      </c>
      <c r="O126" s="160">
        <f t="shared" si="14"/>
        <v>110.52</v>
      </c>
    </row>
    <row r="127" spans="1:15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G127+'7º MEDIÇÃO'!H127</f>
        <v>0</v>
      </c>
      <c r="I127" s="94">
        <v>25.17</v>
      </c>
      <c r="J127" s="94">
        <f>ROUND(I127*1.3,2)</f>
        <v>32.72</v>
      </c>
      <c r="K127" s="94">
        <f t="shared" si="10"/>
        <v>0</v>
      </c>
      <c r="L127" s="94">
        <f t="shared" si="11"/>
        <v>0</v>
      </c>
      <c r="M127" s="150">
        <f t="shared" si="12"/>
        <v>1</v>
      </c>
      <c r="N127" s="160">
        <f t="shared" si="13"/>
        <v>32.72</v>
      </c>
      <c r="O127" s="160">
        <f t="shared" si="14"/>
        <v>32.72</v>
      </c>
    </row>
    <row r="128" spans="1:15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G128+'7º MEDIÇÃO'!H128</f>
        <v>0</v>
      </c>
      <c r="I128" s="94">
        <v>19.29</v>
      </c>
      <c r="J128" s="94">
        <v>25.08</v>
      </c>
      <c r="K128" s="94">
        <f t="shared" si="10"/>
        <v>0</v>
      </c>
      <c r="L128" s="94">
        <f t="shared" si="11"/>
        <v>0</v>
      </c>
      <c r="M128" s="150">
        <f t="shared" si="12"/>
        <v>2</v>
      </c>
      <c r="N128" s="160">
        <f t="shared" si="13"/>
        <v>25.08</v>
      </c>
      <c r="O128" s="160">
        <f t="shared" si="14"/>
        <v>50.16</v>
      </c>
    </row>
    <row r="129" spans="1:15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G129+'7º MEDIÇÃO'!H129</f>
        <v>0</v>
      </c>
      <c r="I129" s="94">
        <v>106.46</v>
      </c>
      <c r="J129" s="94">
        <v>138.4</v>
      </c>
      <c r="K129" s="94">
        <f t="shared" si="10"/>
        <v>0</v>
      </c>
      <c r="L129" s="94">
        <f t="shared" si="11"/>
        <v>0</v>
      </c>
      <c r="M129" s="150">
        <f t="shared" si="12"/>
        <v>37</v>
      </c>
      <c r="N129" s="160">
        <f t="shared" si="13"/>
        <v>138.4</v>
      </c>
      <c r="O129" s="160">
        <f t="shared" si="14"/>
        <v>5120.8</v>
      </c>
    </row>
    <row r="130" spans="1:15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G130+'7º MEDIÇÃO'!H130</f>
        <v>0</v>
      </c>
      <c r="I130" s="94"/>
      <c r="J130" s="94"/>
      <c r="K130" s="94"/>
      <c r="L130" s="94">
        <f t="shared" si="11"/>
        <v>0</v>
      </c>
      <c r="M130" s="150">
        <f t="shared" si="12"/>
        <v>0</v>
      </c>
      <c r="N130" s="160">
        <f t="shared" si="13"/>
        <v>0</v>
      </c>
      <c r="O130" s="160">
        <f t="shared" si="14"/>
        <v>0</v>
      </c>
    </row>
    <row r="131" spans="1:15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G131+'7º MEDIÇÃO'!H131</f>
        <v>0</v>
      </c>
      <c r="I131" s="94"/>
      <c r="J131" s="94"/>
      <c r="K131" s="94"/>
      <c r="L131" s="94">
        <f t="shared" si="11"/>
        <v>0</v>
      </c>
      <c r="M131" s="150">
        <f t="shared" si="12"/>
        <v>0</v>
      </c>
      <c r="N131" s="160">
        <f t="shared" si="13"/>
        <v>0</v>
      </c>
      <c r="O131" s="160">
        <f t="shared" si="14"/>
        <v>0</v>
      </c>
    </row>
    <row r="132" spans="1:15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G132+'7º MEDIÇÃO'!H132</f>
        <v>0</v>
      </c>
      <c r="I132" s="94">
        <v>184.36</v>
      </c>
      <c r="J132" s="94">
        <v>239.67</v>
      </c>
      <c r="K132" s="94">
        <f t="shared" si="10"/>
        <v>0</v>
      </c>
      <c r="L132" s="94">
        <f t="shared" si="11"/>
        <v>0</v>
      </c>
      <c r="M132" s="150">
        <f t="shared" si="12"/>
        <v>1</v>
      </c>
      <c r="N132" s="160">
        <f t="shared" si="13"/>
        <v>239.67</v>
      </c>
      <c r="O132" s="160">
        <f t="shared" si="14"/>
        <v>239.67</v>
      </c>
    </row>
    <row r="133" spans="1:15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G133+'7º MEDIÇÃO'!H133</f>
        <v>0</v>
      </c>
      <c r="I133" s="94">
        <v>112.58</v>
      </c>
      <c r="J133" s="94">
        <v>146.35</v>
      </c>
      <c r="K133" s="94">
        <f t="shared" si="10"/>
        <v>0</v>
      </c>
      <c r="L133" s="94">
        <f t="shared" si="11"/>
        <v>0</v>
      </c>
      <c r="M133" s="150">
        <f t="shared" si="12"/>
        <v>1</v>
      </c>
      <c r="N133" s="160">
        <f t="shared" si="13"/>
        <v>146.35</v>
      </c>
      <c r="O133" s="160">
        <f t="shared" si="14"/>
        <v>146.35</v>
      </c>
    </row>
    <row r="134" spans="1:15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G134+'7º MEDIÇÃO'!H134</f>
        <v>0</v>
      </c>
      <c r="I134" s="94">
        <v>102.78</v>
      </c>
      <c r="J134" s="94">
        <v>133.61000000000001</v>
      </c>
      <c r="K134" s="94">
        <f t="shared" si="10"/>
        <v>0</v>
      </c>
      <c r="L134" s="94">
        <f t="shared" si="11"/>
        <v>0</v>
      </c>
      <c r="M134" s="150">
        <f t="shared" si="12"/>
        <v>1</v>
      </c>
      <c r="N134" s="160">
        <f t="shared" si="13"/>
        <v>133.61000000000001</v>
      </c>
      <c r="O134" s="160">
        <f t="shared" si="14"/>
        <v>133.61000000000001</v>
      </c>
    </row>
    <row r="135" spans="1:15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G135+'7º MEDIÇÃO'!H135</f>
        <v>0</v>
      </c>
      <c r="I135" s="94">
        <v>104.12</v>
      </c>
      <c r="J135" s="94">
        <v>135.35</v>
      </c>
      <c r="K135" s="94">
        <f t="shared" si="10"/>
        <v>0</v>
      </c>
      <c r="L135" s="94">
        <f t="shared" si="11"/>
        <v>0</v>
      </c>
      <c r="M135" s="150">
        <f t="shared" si="12"/>
        <v>1</v>
      </c>
      <c r="N135" s="160">
        <f t="shared" si="13"/>
        <v>135.35</v>
      </c>
      <c r="O135" s="160">
        <f t="shared" si="14"/>
        <v>135.35</v>
      </c>
    </row>
    <row r="136" spans="1:15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G136+'7º MEDIÇÃO'!H136</f>
        <v>0</v>
      </c>
      <c r="I136" s="94"/>
      <c r="J136" s="94"/>
      <c r="K136" s="94"/>
      <c r="L136" s="94">
        <f t="shared" si="11"/>
        <v>0</v>
      </c>
      <c r="M136" s="150">
        <f t="shared" si="12"/>
        <v>0</v>
      </c>
      <c r="N136" s="160">
        <f t="shared" si="13"/>
        <v>0</v>
      </c>
      <c r="O136" s="160">
        <f t="shared" si="14"/>
        <v>0</v>
      </c>
    </row>
    <row r="137" spans="1:15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G137+'7º MEDIÇÃO'!H137</f>
        <v>0</v>
      </c>
      <c r="I137" s="94"/>
      <c r="J137" s="94"/>
      <c r="K137" s="94"/>
      <c r="L137" s="94">
        <f t="shared" si="11"/>
        <v>0</v>
      </c>
      <c r="M137" s="150">
        <f t="shared" si="12"/>
        <v>0</v>
      </c>
      <c r="N137" s="160">
        <f t="shared" si="13"/>
        <v>0</v>
      </c>
      <c r="O137" s="160">
        <f t="shared" si="14"/>
        <v>0</v>
      </c>
    </row>
    <row r="138" spans="1:15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G138+'7º MEDIÇÃO'!H138</f>
        <v>0</v>
      </c>
      <c r="I138" s="94">
        <v>184.36</v>
      </c>
      <c r="J138" s="94">
        <v>239.67</v>
      </c>
      <c r="K138" s="94">
        <f t="shared" si="10"/>
        <v>0</v>
      </c>
      <c r="L138" s="94">
        <f t="shared" si="11"/>
        <v>0</v>
      </c>
      <c r="M138" s="150">
        <f t="shared" si="12"/>
        <v>2</v>
      </c>
      <c r="N138" s="160">
        <f t="shared" si="13"/>
        <v>239.67</v>
      </c>
      <c r="O138" s="160">
        <f t="shared" si="14"/>
        <v>479.34</v>
      </c>
    </row>
    <row r="139" spans="1:15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G139+'7º MEDIÇÃO'!H139</f>
        <v>0</v>
      </c>
      <c r="I139" s="94">
        <v>29.09</v>
      </c>
      <c r="J139" s="94">
        <v>37.82</v>
      </c>
      <c r="K139" s="94">
        <f t="shared" si="10"/>
        <v>0</v>
      </c>
      <c r="L139" s="94">
        <f t="shared" si="11"/>
        <v>0</v>
      </c>
      <c r="M139" s="150">
        <f t="shared" si="12"/>
        <v>2</v>
      </c>
      <c r="N139" s="160">
        <f t="shared" si="13"/>
        <v>37.82</v>
      </c>
      <c r="O139" s="160">
        <f t="shared" si="14"/>
        <v>75.64</v>
      </c>
    </row>
    <row r="140" spans="1:15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G140+'7º MEDIÇÃO'!H140</f>
        <v>0</v>
      </c>
      <c r="I140" s="94">
        <v>104.12</v>
      </c>
      <c r="J140" s="94">
        <v>135.35</v>
      </c>
      <c r="K140" s="94">
        <f t="shared" si="10"/>
        <v>0</v>
      </c>
      <c r="L140" s="94">
        <f t="shared" si="11"/>
        <v>0</v>
      </c>
      <c r="M140" s="150">
        <f t="shared" si="12"/>
        <v>3</v>
      </c>
      <c r="N140" s="160">
        <f t="shared" si="13"/>
        <v>135.35</v>
      </c>
      <c r="O140" s="160">
        <f t="shared" si="14"/>
        <v>406.04999999999995</v>
      </c>
    </row>
    <row r="141" spans="1:15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G141+'7º MEDIÇÃO'!H141</f>
        <v>0</v>
      </c>
      <c r="I141" s="94">
        <v>63.58</v>
      </c>
      <c r="J141" s="94">
        <v>82.65</v>
      </c>
      <c r="K141" s="94">
        <f t="shared" si="10"/>
        <v>0</v>
      </c>
      <c r="L141" s="94">
        <f t="shared" si="11"/>
        <v>0</v>
      </c>
      <c r="M141" s="150">
        <f t="shared" si="12"/>
        <v>2</v>
      </c>
      <c r="N141" s="160">
        <f t="shared" si="13"/>
        <v>82.65</v>
      </c>
      <c r="O141" s="160">
        <f t="shared" si="14"/>
        <v>165.3</v>
      </c>
    </row>
    <row r="142" spans="1:15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G142+'7º MEDIÇÃO'!H142</f>
        <v>0</v>
      </c>
      <c r="I142" s="94">
        <v>19.48</v>
      </c>
      <c r="J142" s="94">
        <v>25.32</v>
      </c>
      <c r="K142" s="94">
        <f t="shared" si="10"/>
        <v>0</v>
      </c>
      <c r="L142" s="94">
        <f t="shared" si="11"/>
        <v>0</v>
      </c>
      <c r="M142" s="150">
        <f t="shared" si="12"/>
        <v>10</v>
      </c>
      <c r="N142" s="160">
        <f t="shared" si="13"/>
        <v>25.32</v>
      </c>
      <c r="O142" s="160">
        <f t="shared" si="14"/>
        <v>253.2</v>
      </c>
    </row>
    <row r="143" spans="1:15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G143+'7º MEDIÇÃO'!H143</f>
        <v>0</v>
      </c>
      <c r="I143" s="94">
        <v>22.42</v>
      </c>
      <c r="J143" s="94">
        <v>29.14</v>
      </c>
      <c r="K143" s="94">
        <f t="shared" si="10"/>
        <v>0</v>
      </c>
      <c r="L143" s="94">
        <f t="shared" si="11"/>
        <v>0</v>
      </c>
      <c r="M143" s="150">
        <f t="shared" si="12"/>
        <v>10</v>
      </c>
      <c r="N143" s="160">
        <f t="shared" si="13"/>
        <v>29.14</v>
      </c>
      <c r="O143" s="160">
        <f t="shared" si="14"/>
        <v>291.39999999999998</v>
      </c>
    </row>
    <row r="144" spans="1:15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G144+'7º MEDIÇÃO'!H144</f>
        <v>0</v>
      </c>
      <c r="I144" s="94">
        <v>39.93</v>
      </c>
      <c r="J144" s="94">
        <v>46.98</v>
      </c>
      <c r="K144" s="94">
        <f t="shared" ref="K144:K207" si="17">J144*G144</f>
        <v>0</v>
      </c>
      <c r="L144" s="94">
        <f t="shared" ref="L144:L207" si="18">H144*J144</f>
        <v>0</v>
      </c>
      <c r="M144" s="150">
        <f t="shared" ref="M144:M207" si="19">F144-H144</f>
        <v>5</v>
      </c>
      <c r="N144" s="160">
        <f t="shared" ref="N144:N207" si="20">J144</f>
        <v>46.98</v>
      </c>
      <c r="O144" s="160">
        <f t="shared" ref="O144:O207" si="21">M144*N144</f>
        <v>234.89999999999998</v>
      </c>
    </row>
    <row r="145" spans="1:16" s="3" customFormat="1">
      <c r="A145" s="85"/>
      <c r="B145" s="85"/>
      <c r="C145" s="85"/>
      <c r="D145" s="92"/>
      <c r="E145" s="85"/>
      <c r="F145" s="85"/>
      <c r="G145" s="93"/>
      <c r="H145" s="93">
        <f>G145+'7º MEDIÇÃO'!H145</f>
        <v>0</v>
      </c>
      <c r="I145" s="94"/>
      <c r="J145" s="94"/>
      <c r="K145" s="94"/>
      <c r="L145" s="94">
        <f t="shared" si="18"/>
        <v>0</v>
      </c>
      <c r="M145" s="150">
        <f t="shared" si="19"/>
        <v>0</v>
      </c>
      <c r="N145" s="160">
        <f t="shared" si="20"/>
        <v>0</v>
      </c>
      <c r="O145" s="160">
        <f t="shared" si="21"/>
        <v>0</v>
      </c>
    </row>
    <row r="146" spans="1:16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G146+'7º MEDIÇÃO'!H146</f>
        <v>0</v>
      </c>
      <c r="I146" s="94"/>
      <c r="J146" s="94"/>
      <c r="K146" s="94"/>
      <c r="L146" s="94">
        <f t="shared" si="18"/>
        <v>0</v>
      </c>
      <c r="M146" s="150">
        <f t="shared" si="19"/>
        <v>0</v>
      </c>
      <c r="N146" s="160">
        <f t="shared" si="20"/>
        <v>0</v>
      </c>
      <c r="O146" s="160">
        <f t="shared" si="21"/>
        <v>0</v>
      </c>
    </row>
    <row r="147" spans="1:16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G147+'7º MEDIÇÃO'!H147</f>
        <v>0</v>
      </c>
      <c r="I147" s="94">
        <v>59.31</v>
      </c>
      <c r="J147" s="94">
        <v>77.099999999999994</v>
      </c>
      <c r="K147" s="94">
        <f t="shared" si="17"/>
        <v>0</v>
      </c>
      <c r="L147" s="94">
        <f t="shared" si="18"/>
        <v>0</v>
      </c>
      <c r="M147" s="150">
        <f t="shared" si="19"/>
        <v>12</v>
      </c>
      <c r="N147" s="160">
        <f t="shared" si="20"/>
        <v>77.099999999999994</v>
      </c>
      <c r="O147" s="160">
        <f t="shared" si="21"/>
        <v>925.19999999999993</v>
      </c>
    </row>
    <row r="148" spans="1:16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G148+'7º MEDIÇÃO'!H148</f>
        <v>0</v>
      </c>
      <c r="I148" s="94">
        <v>64.37</v>
      </c>
      <c r="J148" s="94">
        <v>83.68</v>
      </c>
      <c r="K148" s="94">
        <f t="shared" si="17"/>
        <v>0</v>
      </c>
      <c r="L148" s="94">
        <f t="shared" si="18"/>
        <v>0</v>
      </c>
      <c r="M148" s="150">
        <f t="shared" si="19"/>
        <v>12</v>
      </c>
      <c r="N148" s="160">
        <f t="shared" si="20"/>
        <v>83.68</v>
      </c>
      <c r="O148" s="160">
        <f t="shared" si="21"/>
        <v>1004.1600000000001</v>
      </c>
    </row>
    <row r="149" spans="1:16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G149+'7º MEDIÇÃO'!H149</f>
        <v>0</v>
      </c>
      <c r="I149" s="94">
        <v>12.82</v>
      </c>
      <c r="J149" s="94">
        <v>16.66</v>
      </c>
      <c r="K149" s="94">
        <f t="shared" si="17"/>
        <v>0</v>
      </c>
      <c r="L149" s="94">
        <f t="shared" si="18"/>
        <v>0</v>
      </c>
      <c r="M149" s="150">
        <f t="shared" si="19"/>
        <v>12</v>
      </c>
      <c r="N149" s="160">
        <f t="shared" si="20"/>
        <v>16.66</v>
      </c>
      <c r="O149" s="160">
        <f t="shared" si="21"/>
        <v>199.92000000000002</v>
      </c>
    </row>
    <row r="150" spans="1:16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G150+'7º MEDIÇÃO'!H150</f>
        <v>0</v>
      </c>
      <c r="I150" s="94">
        <v>59.47</v>
      </c>
      <c r="J150" s="94">
        <v>77.31</v>
      </c>
      <c r="K150" s="94">
        <f t="shared" si="17"/>
        <v>0</v>
      </c>
      <c r="L150" s="94">
        <f t="shared" si="18"/>
        <v>0</v>
      </c>
      <c r="M150" s="150">
        <f t="shared" si="19"/>
        <v>9</v>
      </c>
      <c r="N150" s="160">
        <f t="shared" si="20"/>
        <v>77.31</v>
      </c>
      <c r="O150" s="160">
        <f t="shared" si="21"/>
        <v>695.79</v>
      </c>
    </row>
    <row r="151" spans="1:16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G151+'7º MEDIÇÃO'!H151</f>
        <v>0</v>
      </c>
      <c r="I151" s="94">
        <v>2283.33</v>
      </c>
      <c r="J151" s="94">
        <v>2968.33</v>
      </c>
      <c r="K151" s="94">
        <f t="shared" si="17"/>
        <v>0</v>
      </c>
      <c r="L151" s="94">
        <f t="shared" si="18"/>
        <v>0</v>
      </c>
      <c r="M151" s="150">
        <f t="shared" si="19"/>
        <v>1</v>
      </c>
      <c r="N151" s="160">
        <f t="shared" si="20"/>
        <v>2968.33</v>
      </c>
      <c r="O151" s="160">
        <f t="shared" si="21"/>
        <v>2968.33</v>
      </c>
    </row>
    <row r="152" spans="1:16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G152+'7º MEDIÇÃO'!H152</f>
        <v>0</v>
      </c>
      <c r="I152" s="94">
        <v>911.33</v>
      </c>
      <c r="J152" s="94">
        <f>ROUND(I152*1.3,2)</f>
        <v>1184.73</v>
      </c>
      <c r="K152" s="94">
        <f t="shared" si="17"/>
        <v>0</v>
      </c>
      <c r="L152" s="94">
        <f t="shared" si="18"/>
        <v>0</v>
      </c>
      <c r="M152" s="150">
        <f t="shared" si="19"/>
        <v>1</v>
      </c>
      <c r="N152" s="160">
        <f t="shared" si="20"/>
        <v>1184.73</v>
      </c>
      <c r="O152" s="160">
        <f t="shared" si="21"/>
        <v>1184.73</v>
      </c>
    </row>
    <row r="153" spans="1:16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G153+'7º MEDIÇÃO'!H153</f>
        <v>0</v>
      </c>
      <c r="I153" s="94">
        <v>911.33</v>
      </c>
      <c r="J153" s="94">
        <f>ROUND(I153*1.3,2)</f>
        <v>1184.73</v>
      </c>
      <c r="K153" s="94">
        <f t="shared" si="17"/>
        <v>0</v>
      </c>
      <c r="L153" s="94">
        <f t="shared" si="18"/>
        <v>0</v>
      </c>
      <c r="M153" s="150">
        <f t="shared" si="19"/>
        <v>1</v>
      </c>
      <c r="N153" s="160">
        <f t="shared" si="20"/>
        <v>1184.73</v>
      </c>
      <c r="O153" s="160">
        <f t="shared" si="21"/>
        <v>1184.73</v>
      </c>
    </row>
    <row r="154" spans="1:16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G154+'7º MEDIÇÃO'!H154</f>
        <v>0</v>
      </c>
      <c r="I154" s="94">
        <v>8.35</v>
      </c>
      <c r="J154" s="94">
        <v>10.85</v>
      </c>
      <c r="K154" s="94">
        <f t="shared" si="17"/>
        <v>0</v>
      </c>
      <c r="L154" s="94">
        <f t="shared" si="18"/>
        <v>0</v>
      </c>
      <c r="M154" s="150">
        <f t="shared" si="19"/>
        <v>2</v>
      </c>
      <c r="N154" s="160">
        <f t="shared" si="20"/>
        <v>10.85</v>
      </c>
      <c r="O154" s="160">
        <f t="shared" si="21"/>
        <v>21.7</v>
      </c>
    </row>
    <row r="155" spans="1:16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G155+'7º MEDIÇÃO'!H155</f>
        <v>0</v>
      </c>
      <c r="I155" s="94">
        <v>50.59</v>
      </c>
      <c r="J155" s="94">
        <v>65.77</v>
      </c>
      <c r="K155" s="94">
        <f t="shared" si="17"/>
        <v>0</v>
      </c>
      <c r="L155" s="94">
        <f t="shared" si="18"/>
        <v>0</v>
      </c>
      <c r="M155" s="150">
        <f t="shared" si="19"/>
        <v>2</v>
      </c>
      <c r="N155" s="160">
        <f t="shared" si="20"/>
        <v>65.77</v>
      </c>
      <c r="O155" s="160">
        <f t="shared" si="21"/>
        <v>131.54</v>
      </c>
    </row>
    <row r="156" spans="1:16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G156+'7º MEDIÇÃO'!H156</f>
        <v>0</v>
      </c>
      <c r="I156" s="94">
        <v>120.66</v>
      </c>
      <c r="J156" s="94">
        <v>156.86000000000001</v>
      </c>
      <c r="K156" s="94">
        <f t="shared" si="17"/>
        <v>0</v>
      </c>
      <c r="L156" s="94">
        <f t="shared" si="18"/>
        <v>0</v>
      </c>
      <c r="M156" s="150">
        <f t="shared" si="19"/>
        <v>1</v>
      </c>
      <c r="N156" s="160">
        <f t="shared" si="20"/>
        <v>156.86000000000001</v>
      </c>
      <c r="O156" s="160">
        <f t="shared" si="21"/>
        <v>156.86000000000001</v>
      </c>
    </row>
    <row r="157" spans="1:16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G157+'7º MEDIÇÃO'!H157</f>
        <v>0</v>
      </c>
      <c r="I157" s="94">
        <v>135.94999999999999</v>
      </c>
      <c r="J157" s="94">
        <v>176.74</v>
      </c>
      <c r="K157" s="94">
        <f t="shared" si="17"/>
        <v>0</v>
      </c>
      <c r="L157" s="94">
        <f t="shared" si="18"/>
        <v>0</v>
      </c>
      <c r="M157" s="150">
        <f t="shared" si="19"/>
        <v>3</v>
      </c>
      <c r="N157" s="160">
        <f t="shared" si="20"/>
        <v>176.74</v>
      </c>
      <c r="O157" s="160">
        <f t="shared" si="21"/>
        <v>530.22</v>
      </c>
    </row>
    <row r="158" spans="1:16" s="3" customFormat="1">
      <c r="A158" s="85"/>
      <c r="B158" s="85"/>
      <c r="C158" s="85"/>
      <c r="D158" s="92"/>
      <c r="E158" s="85"/>
      <c r="F158" s="85"/>
      <c r="G158" s="93"/>
      <c r="H158" s="93">
        <f>G158+'7º MEDIÇÃO'!H158</f>
        <v>0</v>
      </c>
      <c r="I158" s="94"/>
      <c r="J158" s="94"/>
      <c r="K158" s="94"/>
      <c r="L158" s="94">
        <f t="shared" si="18"/>
        <v>0</v>
      </c>
      <c r="M158" s="150">
        <f t="shared" si="19"/>
        <v>0</v>
      </c>
      <c r="N158" s="160">
        <f t="shared" si="20"/>
        <v>0</v>
      </c>
      <c r="O158" s="160">
        <f t="shared" si="21"/>
        <v>0</v>
      </c>
    </row>
    <row r="159" spans="1:16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G159+'7º MEDIÇÃO'!H159</f>
        <v>0</v>
      </c>
      <c r="I159" s="98"/>
      <c r="J159" s="98"/>
      <c r="K159" s="94"/>
      <c r="L159" s="94">
        <f t="shared" si="18"/>
        <v>0</v>
      </c>
      <c r="M159" s="150">
        <f t="shared" si="19"/>
        <v>0</v>
      </c>
      <c r="N159" s="160">
        <f t="shared" si="20"/>
        <v>0</v>
      </c>
      <c r="O159" s="160">
        <f t="shared" si="21"/>
        <v>0</v>
      </c>
      <c r="P159" s="191">
        <f>SUM(O159:O193)</f>
        <v>77040.923500000004</v>
      </c>
    </row>
    <row r="160" spans="1:16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G160+'7º MEDIÇÃO'!H160</f>
        <v>0</v>
      </c>
      <c r="I160" s="98"/>
      <c r="J160" s="98"/>
      <c r="K160" s="94"/>
      <c r="L160" s="94">
        <f t="shared" si="18"/>
        <v>0</v>
      </c>
      <c r="M160" s="150">
        <f t="shared" si="19"/>
        <v>0</v>
      </c>
      <c r="N160" s="160">
        <f t="shared" si="20"/>
        <v>0</v>
      </c>
      <c r="O160" s="160">
        <f t="shared" si="21"/>
        <v>0</v>
      </c>
    </row>
    <row r="161" spans="1:15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G161+'7º MEDIÇÃO'!H161</f>
        <v>0</v>
      </c>
      <c r="I161" s="94">
        <v>127.79</v>
      </c>
      <c r="J161" s="94">
        <f>ROUND(I161*1.3,2)</f>
        <v>166.13</v>
      </c>
      <c r="K161" s="94">
        <f t="shared" si="17"/>
        <v>0</v>
      </c>
      <c r="L161" s="94">
        <f t="shared" si="18"/>
        <v>0</v>
      </c>
      <c r="M161" s="150">
        <f t="shared" si="19"/>
        <v>3</v>
      </c>
      <c r="N161" s="160">
        <f t="shared" si="20"/>
        <v>166.13</v>
      </c>
      <c r="O161" s="160">
        <f t="shared" si="21"/>
        <v>498.39</v>
      </c>
    </row>
    <row r="162" spans="1:15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G162+'7º MEDIÇÃO'!H162</f>
        <v>0</v>
      </c>
      <c r="I162" s="94">
        <v>304.19</v>
      </c>
      <c r="J162" s="94">
        <f t="shared" ref="J162:J207" si="22">ROUND(I162*1.3,2)</f>
        <v>395.45</v>
      </c>
      <c r="K162" s="94">
        <f t="shared" si="17"/>
        <v>0</v>
      </c>
      <c r="L162" s="94">
        <f t="shared" si="18"/>
        <v>0</v>
      </c>
      <c r="M162" s="150">
        <f t="shared" si="19"/>
        <v>4</v>
      </c>
      <c r="N162" s="160">
        <f t="shared" si="20"/>
        <v>395.45</v>
      </c>
      <c r="O162" s="160">
        <f t="shared" si="21"/>
        <v>1581.8</v>
      </c>
    </row>
    <row r="163" spans="1:15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G163+'7º MEDIÇÃO'!H163</f>
        <v>0</v>
      </c>
      <c r="I163" s="94">
        <v>39.380000000000003</v>
      </c>
      <c r="J163" s="94">
        <f t="shared" si="22"/>
        <v>51.19</v>
      </c>
      <c r="K163" s="94">
        <f t="shared" si="17"/>
        <v>0</v>
      </c>
      <c r="L163" s="94">
        <f t="shared" si="18"/>
        <v>0</v>
      </c>
      <c r="M163" s="150">
        <f t="shared" si="19"/>
        <v>7</v>
      </c>
      <c r="N163" s="160">
        <f t="shared" si="20"/>
        <v>51.19</v>
      </c>
      <c r="O163" s="160">
        <f t="shared" si="21"/>
        <v>358.33</v>
      </c>
    </row>
    <row r="164" spans="1:15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G164+'7º MEDIÇÃO'!H164</f>
        <v>0</v>
      </c>
      <c r="I164" s="94">
        <v>83.5</v>
      </c>
      <c r="J164" s="94">
        <f t="shared" si="22"/>
        <v>108.55</v>
      </c>
      <c r="K164" s="94">
        <f t="shared" si="17"/>
        <v>0</v>
      </c>
      <c r="L164" s="94">
        <f t="shared" si="18"/>
        <v>0</v>
      </c>
      <c r="M164" s="150">
        <f t="shared" si="19"/>
        <v>17</v>
      </c>
      <c r="N164" s="160">
        <f t="shared" si="20"/>
        <v>108.55</v>
      </c>
      <c r="O164" s="160">
        <f t="shared" si="21"/>
        <v>1845.35</v>
      </c>
    </row>
    <row r="165" spans="1:15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G165+'7º MEDIÇÃO'!H165</f>
        <v>0</v>
      </c>
      <c r="I165" s="94">
        <v>2000.78</v>
      </c>
      <c r="J165" s="94">
        <f t="shared" si="22"/>
        <v>2601.0100000000002</v>
      </c>
      <c r="K165" s="94">
        <f t="shared" si="17"/>
        <v>0</v>
      </c>
      <c r="L165" s="94">
        <f t="shared" si="18"/>
        <v>0</v>
      </c>
      <c r="M165" s="150">
        <f t="shared" si="19"/>
        <v>1</v>
      </c>
      <c r="N165" s="160">
        <f t="shared" si="20"/>
        <v>2601.0100000000002</v>
      </c>
      <c r="O165" s="160">
        <f t="shared" si="21"/>
        <v>2601.0100000000002</v>
      </c>
    </row>
    <row r="166" spans="1:15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G166+'7º MEDIÇÃO'!H166</f>
        <v>0</v>
      </c>
      <c r="I166" s="94">
        <v>240.3</v>
      </c>
      <c r="J166" s="94">
        <f t="shared" si="22"/>
        <v>312.39</v>
      </c>
      <c r="K166" s="94">
        <f t="shared" si="17"/>
        <v>0</v>
      </c>
      <c r="L166" s="94">
        <f t="shared" si="18"/>
        <v>0</v>
      </c>
      <c r="M166" s="150">
        <f t="shared" si="19"/>
        <v>1</v>
      </c>
      <c r="N166" s="160">
        <f t="shared" si="20"/>
        <v>312.39</v>
      </c>
      <c r="O166" s="160">
        <f t="shared" si="21"/>
        <v>312.39</v>
      </c>
    </row>
    <row r="167" spans="1:15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G167+'7º MEDIÇÃO'!H167</f>
        <v>0</v>
      </c>
      <c r="I167" s="94">
        <v>988.16</v>
      </c>
      <c r="J167" s="94">
        <v>1284.5999999999999</v>
      </c>
      <c r="K167" s="94">
        <f t="shared" si="17"/>
        <v>0</v>
      </c>
      <c r="L167" s="94">
        <f t="shared" si="18"/>
        <v>0</v>
      </c>
      <c r="M167" s="150">
        <f t="shared" si="19"/>
        <v>1</v>
      </c>
      <c r="N167" s="160">
        <f t="shared" si="20"/>
        <v>1284.5999999999999</v>
      </c>
      <c r="O167" s="160">
        <f t="shared" si="21"/>
        <v>1284.5999999999999</v>
      </c>
    </row>
    <row r="168" spans="1:15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G168+'7º MEDIÇÃO'!H168</f>
        <v>0</v>
      </c>
      <c r="I168" s="94">
        <v>1597.33</v>
      </c>
      <c r="J168" s="94">
        <f t="shared" si="22"/>
        <v>2076.5300000000002</v>
      </c>
      <c r="K168" s="94">
        <f t="shared" si="17"/>
        <v>0</v>
      </c>
      <c r="L168" s="94">
        <f t="shared" si="18"/>
        <v>0</v>
      </c>
      <c r="M168" s="150">
        <f t="shared" si="19"/>
        <v>15.25</v>
      </c>
      <c r="N168" s="160">
        <f t="shared" si="20"/>
        <v>2076.5300000000002</v>
      </c>
      <c r="O168" s="160">
        <f t="shared" si="21"/>
        <v>31667.082500000004</v>
      </c>
    </row>
    <row r="169" spans="1:15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G169+'7º MEDIÇÃO'!H169</f>
        <v>0</v>
      </c>
      <c r="I169" s="94">
        <v>1598.6</v>
      </c>
      <c r="J169" s="94">
        <f t="shared" si="22"/>
        <v>2078.1799999999998</v>
      </c>
      <c r="K169" s="94">
        <f t="shared" si="17"/>
        <v>0</v>
      </c>
      <c r="L169" s="94">
        <f t="shared" si="18"/>
        <v>0</v>
      </c>
      <c r="M169" s="150">
        <f t="shared" si="19"/>
        <v>2.35</v>
      </c>
      <c r="N169" s="160">
        <f t="shared" si="20"/>
        <v>2078.1799999999998</v>
      </c>
      <c r="O169" s="160">
        <f t="shared" si="21"/>
        <v>4883.723</v>
      </c>
    </row>
    <row r="170" spans="1:15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G170+'7º MEDIÇÃO'!H170</f>
        <v>0</v>
      </c>
      <c r="I170" s="94">
        <v>120.66</v>
      </c>
      <c r="J170" s="94">
        <f t="shared" si="22"/>
        <v>156.86000000000001</v>
      </c>
      <c r="K170" s="94">
        <f t="shared" si="17"/>
        <v>0</v>
      </c>
      <c r="L170" s="94">
        <f t="shared" si="18"/>
        <v>0</v>
      </c>
      <c r="M170" s="150">
        <f t="shared" si="19"/>
        <v>21.6</v>
      </c>
      <c r="N170" s="160">
        <f t="shared" si="20"/>
        <v>156.86000000000001</v>
      </c>
      <c r="O170" s="160">
        <f t="shared" si="21"/>
        <v>3388.1760000000004</v>
      </c>
    </row>
    <row r="171" spans="1:15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G171+'7º MEDIÇÃO'!H171</f>
        <v>0</v>
      </c>
      <c r="I171" s="94">
        <v>304.19</v>
      </c>
      <c r="J171" s="94">
        <f t="shared" si="22"/>
        <v>395.45</v>
      </c>
      <c r="K171" s="94">
        <f t="shared" si="17"/>
        <v>0</v>
      </c>
      <c r="L171" s="94">
        <f t="shared" si="18"/>
        <v>0</v>
      </c>
      <c r="M171" s="150">
        <f t="shared" si="19"/>
        <v>1</v>
      </c>
      <c r="N171" s="160">
        <f t="shared" si="20"/>
        <v>395.45</v>
      </c>
      <c r="O171" s="160">
        <f t="shared" si="21"/>
        <v>395.45</v>
      </c>
    </row>
    <row r="172" spans="1:15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G172+'7º MEDIÇÃO'!H172</f>
        <v>0</v>
      </c>
      <c r="I172" s="94">
        <v>245.39</v>
      </c>
      <c r="J172" s="94">
        <f t="shared" si="22"/>
        <v>319.01</v>
      </c>
      <c r="K172" s="94">
        <f t="shared" si="17"/>
        <v>0</v>
      </c>
      <c r="L172" s="94">
        <f t="shared" si="18"/>
        <v>0</v>
      </c>
      <c r="M172" s="150">
        <f t="shared" si="19"/>
        <v>17</v>
      </c>
      <c r="N172" s="160">
        <f t="shared" si="20"/>
        <v>319.01</v>
      </c>
      <c r="O172" s="160">
        <f t="shared" si="21"/>
        <v>5423.17</v>
      </c>
    </row>
    <row r="173" spans="1:15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G173+'7º MEDIÇÃO'!H173</f>
        <v>0</v>
      </c>
      <c r="I173" s="94">
        <v>59.19</v>
      </c>
      <c r="J173" s="94">
        <f t="shared" si="22"/>
        <v>76.95</v>
      </c>
      <c r="K173" s="94">
        <f t="shared" si="17"/>
        <v>0</v>
      </c>
      <c r="L173" s="94">
        <f t="shared" si="18"/>
        <v>0</v>
      </c>
      <c r="M173" s="150">
        <f t="shared" si="19"/>
        <v>5</v>
      </c>
      <c r="N173" s="160">
        <f t="shared" si="20"/>
        <v>76.95</v>
      </c>
      <c r="O173" s="160">
        <f t="shared" si="21"/>
        <v>384.75</v>
      </c>
    </row>
    <row r="174" spans="1:15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G174+'7º MEDIÇÃO'!H174</f>
        <v>0</v>
      </c>
      <c r="I174" s="94">
        <v>245.39</v>
      </c>
      <c r="J174" s="94">
        <f t="shared" si="22"/>
        <v>319.01</v>
      </c>
      <c r="K174" s="94">
        <f t="shared" si="17"/>
        <v>0</v>
      </c>
      <c r="L174" s="94">
        <f t="shared" si="18"/>
        <v>0</v>
      </c>
      <c r="M174" s="150">
        <f t="shared" si="19"/>
        <v>10</v>
      </c>
      <c r="N174" s="160">
        <f t="shared" si="20"/>
        <v>319.01</v>
      </c>
      <c r="O174" s="160">
        <f t="shared" si="21"/>
        <v>3190.1</v>
      </c>
    </row>
    <row r="175" spans="1:15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G175+'7º MEDIÇÃO'!H175</f>
        <v>0</v>
      </c>
      <c r="I175" s="94">
        <v>127.79</v>
      </c>
      <c r="J175" s="94">
        <f t="shared" si="22"/>
        <v>166.13</v>
      </c>
      <c r="K175" s="94">
        <f t="shared" si="17"/>
        <v>0</v>
      </c>
      <c r="L175" s="94">
        <f t="shared" si="18"/>
        <v>0</v>
      </c>
      <c r="M175" s="150">
        <f t="shared" si="19"/>
        <v>3</v>
      </c>
      <c r="N175" s="160">
        <f t="shared" si="20"/>
        <v>166.13</v>
      </c>
      <c r="O175" s="160">
        <f t="shared" si="21"/>
        <v>498.39</v>
      </c>
    </row>
    <row r="176" spans="1:15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G176+'7º MEDIÇÃO'!H176</f>
        <v>0</v>
      </c>
      <c r="I176" s="94"/>
      <c r="J176" s="94"/>
      <c r="K176" s="94"/>
      <c r="L176" s="94">
        <f t="shared" si="18"/>
        <v>0</v>
      </c>
      <c r="M176" s="150">
        <f t="shared" si="19"/>
        <v>0</v>
      </c>
      <c r="N176" s="160">
        <f t="shared" si="20"/>
        <v>0</v>
      </c>
      <c r="O176" s="160">
        <f t="shared" si="21"/>
        <v>0</v>
      </c>
    </row>
    <row r="177" spans="1:15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G177+'7º MEDIÇÃO'!H177</f>
        <v>0</v>
      </c>
      <c r="I177" s="94">
        <v>57.04</v>
      </c>
      <c r="J177" s="94">
        <f t="shared" si="22"/>
        <v>74.150000000000006</v>
      </c>
      <c r="K177" s="94">
        <f t="shared" si="17"/>
        <v>0</v>
      </c>
      <c r="L177" s="94">
        <f t="shared" si="18"/>
        <v>0</v>
      </c>
      <c r="M177" s="150">
        <f t="shared" si="19"/>
        <v>3</v>
      </c>
      <c r="N177" s="160">
        <f t="shared" si="20"/>
        <v>74.150000000000006</v>
      </c>
      <c r="O177" s="160">
        <f t="shared" si="21"/>
        <v>222.45000000000002</v>
      </c>
    </row>
    <row r="178" spans="1:15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G178+'7º MEDIÇÃO'!H178</f>
        <v>0</v>
      </c>
      <c r="I178" s="94">
        <v>133.66999999999999</v>
      </c>
      <c r="J178" s="94">
        <v>173.78</v>
      </c>
      <c r="K178" s="94">
        <f t="shared" si="17"/>
        <v>0</v>
      </c>
      <c r="L178" s="94">
        <f t="shared" si="18"/>
        <v>0</v>
      </c>
      <c r="M178" s="150">
        <f t="shared" si="19"/>
        <v>8</v>
      </c>
      <c r="N178" s="160">
        <f t="shared" si="20"/>
        <v>173.78</v>
      </c>
      <c r="O178" s="160">
        <f t="shared" si="21"/>
        <v>1390.24</v>
      </c>
    </row>
    <row r="179" spans="1:15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G179+'7º MEDIÇÃO'!H179</f>
        <v>0</v>
      </c>
      <c r="I179" s="94">
        <v>66.84</v>
      </c>
      <c r="J179" s="94">
        <f t="shared" si="22"/>
        <v>86.89</v>
      </c>
      <c r="K179" s="94">
        <f t="shared" si="17"/>
        <v>0</v>
      </c>
      <c r="L179" s="94">
        <f t="shared" si="18"/>
        <v>0</v>
      </c>
      <c r="M179" s="150">
        <f t="shared" si="19"/>
        <v>20</v>
      </c>
      <c r="N179" s="160">
        <f t="shared" si="20"/>
        <v>86.89</v>
      </c>
      <c r="O179" s="160">
        <f t="shared" si="21"/>
        <v>1737.8</v>
      </c>
    </row>
    <row r="180" spans="1:15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170"/>
      <c r="H180" s="93">
        <f>G180+'7º MEDIÇÃO'!H180</f>
        <v>2</v>
      </c>
      <c r="I180" s="94">
        <v>1992.15</v>
      </c>
      <c r="J180" s="94">
        <f t="shared" si="22"/>
        <v>2589.8000000000002</v>
      </c>
      <c r="K180" s="94">
        <f t="shared" si="17"/>
        <v>0</v>
      </c>
      <c r="L180" s="94">
        <f t="shared" si="18"/>
        <v>5179.6000000000004</v>
      </c>
      <c r="M180" s="150">
        <f t="shared" si="19"/>
        <v>0</v>
      </c>
      <c r="N180" s="160">
        <f t="shared" si="20"/>
        <v>2589.8000000000002</v>
      </c>
      <c r="O180" s="160">
        <f t="shared" si="21"/>
        <v>0</v>
      </c>
    </row>
    <row r="181" spans="1:15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G181+'7º MEDIÇÃO'!H181</f>
        <v>0</v>
      </c>
      <c r="I181" s="94">
        <v>38.9</v>
      </c>
      <c r="J181" s="94">
        <f t="shared" si="22"/>
        <v>50.57</v>
      </c>
      <c r="K181" s="94">
        <f t="shared" si="17"/>
        <v>0</v>
      </c>
      <c r="L181" s="94">
        <f t="shared" si="18"/>
        <v>0</v>
      </c>
      <c r="M181" s="150">
        <f t="shared" si="19"/>
        <v>1</v>
      </c>
      <c r="N181" s="160">
        <f t="shared" si="20"/>
        <v>50.57</v>
      </c>
      <c r="O181" s="160">
        <f t="shared" si="21"/>
        <v>50.57</v>
      </c>
    </row>
    <row r="182" spans="1:15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G182+'7º MEDIÇÃO'!H182</f>
        <v>0</v>
      </c>
      <c r="I182" s="94">
        <v>8.4700000000000006</v>
      </c>
      <c r="J182" s="94">
        <f t="shared" si="22"/>
        <v>11.01</v>
      </c>
      <c r="K182" s="94">
        <f t="shared" si="17"/>
        <v>0</v>
      </c>
      <c r="L182" s="94">
        <f t="shared" si="18"/>
        <v>0</v>
      </c>
      <c r="M182" s="150">
        <f t="shared" si="19"/>
        <v>1</v>
      </c>
      <c r="N182" s="160">
        <f t="shared" si="20"/>
        <v>11.01</v>
      </c>
      <c r="O182" s="160">
        <f t="shared" si="21"/>
        <v>11.01</v>
      </c>
    </row>
    <row r="183" spans="1:15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G183+'7º MEDIÇÃO'!H183</f>
        <v>0</v>
      </c>
      <c r="I183" s="94">
        <v>35.18</v>
      </c>
      <c r="J183" s="94">
        <f t="shared" si="22"/>
        <v>45.73</v>
      </c>
      <c r="K183" s="94">
        <f t="shared" si="17"/>
        <v>0</v>
      </c>
      <c r="L183" s="94">
        <f t="shared" si="18"/>
        <v>0</v>
      </c>
      <c r="M183" s="150">
        <f t="shared" si="19"/>
        <v>2</v>
      </c>
      <c r="N183" s="160">
        <f t="shared" si="20"/>
        <v>45.73</v>
      </c>
      <c r="O183" s="160">
        <f t="shared" si="21"/>
        <v>91.46</v>
      </c>
    </row>
    <row r="184" spans="1:15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G184+'7º MEDIÇÃO'!H184</f>
        <v>0</v>
      </c>
      <c r="I184" s="94">
        <v>27.64</v>
      </c>
      <c r="J184" s="94">
        <f t="shared" si="22"/>
        <v>35.93</v>
      </c>
      <c r="K184" s="94">
        <f t="shared" si="17"/>
        <v>0</v>
      </c>
      <c r="L184" s="94">
        <f t="shared" si="18"/>
        <v>0</v>
      </c>
      <c r="M184" s="150">
        <f t="shared" si="19"/>
        <v>11</v>
      </c>
      <c r="N184" s="160">
        <f t="shared" si="20"/>
        <v>35.93</v>
      </c>
      <c r="O184" s="160">
        <f t="shared" si="21"/>
        <v>395.23</v>
      </c>
    </row>
    <row r="185" spans="1:15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G185+'7º MEDIÇÃO'!H185</f>
        <v>0</v>
      </c>
      <c r="I185" s="94"/>
      <c r="J185" s="94"/>
      <c r="K185" s="94"/>
      <c r="L185" s="94">
        <f t="shared" si="18"/>
        <v>0</v>
      </c>
      <c r="M185" s="150">
        <f t="shared" si="19"/>
        <v>0</v>
      </c>
      <c r="N185" s="160">
        <f t="shared" si="20"/>
        <v>0</v>
      </c>
      <c r="O185" s="160">
        <f t="shared" si="21"/>
        <v>0</v>
      </c>
    </row>
    <row r="186" spans="1:15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159">
        <v>38</v>
      </c>
      <c r="H186" s="93">
        <f>G186+'7º MEDIÇÃO'!H186</f>
        <v>38</v>
      </c>
      <c r="I186" s="94">
        <v>45.47</v>
      </c>
      <c r="J186" s="94">
        <v>59.12</v>
      </c>
      <c r="K186" s="94">
        <f t="shared" si="17"/>
        <v>2246.56</v>
      </c>
      <c r="L186" s="94">
        <f t="shared" si="18"/>
        <v>2246.56</v>
      </c>
      <c r="M186" s="150">
        <f t="shared" si="19"/>
        <v>0</v>
      </c>
      <c r="N186" s="160">
        <f t="shared" si="20"/>
        <v>59.12</v>
      </c>
      <c r="O186" s="160">
        <f t="shared" si="21"/>
        <v>0</v>
      </c>
    </row>
    <row r="187" spans="1:15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170"/>
      <c r="H187" s="93">
        <f>G187+'7º MEDIÇÃO'!H187</f>
        <v>8</v>
      </c>
      <c r="I187" s="94">
        <v>65.069999999999993</v>
      </c>
      <c r="J187" s="94">
        <v>84.6</v>
      </c>
      <c r="K187" s="94">
        <f t="shared" si="17"/>
        <v>0</v>
      </c>
      <c r="L187" s="94">
        <f t="shared" si="18"/>
        <v>676.8</v>
      </c>
      <c r="M187" s="150">
        <f t="shared" si="19"/>
        <v>0</v>
      </c>
      <c r="N187" s="160">
        <f t="shared" si="20"/>
        <v>84.6</v>
      </c>
      <c r="O187" s="160">
        <f t="shared" si="21"/>
        <v>0</v>
      </c>
    </row>
    <row r="188" spans="1:15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159">
        <v>38</v>
      </c>
      <c r="H188" s="93">
        <f>G188+'7º MEDIÇÃO'!H188</f>
        <v>38</v>
      </c>
      <c r="I188" s="94">
        <v>45.47</v>
      </c>
      <c r="J188" s="94">
        <v>59.12</v>
      </c>
      <c r="K188" s="94">
        <f t="shared" si="17"/>
        <v>2246.56</v>
      </c>
      <c r="L188" s="94">
        <f t="shared" si="18"/>
        <v>2246.56</v>
      </c>
      <c r="M188" s="150">
        <f t="shared" si="19"/>
        <v>0</v>
      </c>
      <c r="N188" s="160">
        <f t="shared" si="20"/>
        <v>59.12</v>
      </c>
      <c r="O188" s="160">
        <f t="shared" si="21"/>
        <v>0</v>
      </c>
    </row>
    <row r="189" spans="1:15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159">
        <v>8</v>
      </c>
      <c r="H189" s="93">
        <f>G189+'7º MEDIÇÃO'!H189</f>
        <v>8</v>
      </c>
      <c r="I189" s="94">
        <v>55.27</v>
      </c>
      <c r="J189" s="94">
        <v>71.86</v>
      </c>
      <c r="K189" s="94">
        <f t="shared" si="17"/>
        <v>574.88</v>
      </c>
      <c r="L189" s="94">
        <f t="shared" si="18"/>
        <v>574.88</v>
      </c>
      <c r="M189" s="150">
        <f t="shared" si="19"/>
        <v>0</v>
      </c>
      <c r="N189" s="160">
        <f t="shared" si="20"/>
        <v>71.86</v>
      </c>
      <c r="O189" s="160">
        <f t="shared" si="21"/>
        <v>0</v>
      </c>
    </row>
    <row r="190" spans="1:15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G190+'7º MEDIÇÃO'!H190</f>
        <v>0</v>
      </c>
      <c r="I190" s="94"/>
      <c r="J190" s="94"/>
      <c r="K190" s="94"/>
      <c r="L190" s="94">
        <f t="shared" si="18"/>
        <v>0</v>
      </c>
      <c r="M190" s="150">
        <f t="shared" si="19"/>
        <v>0</v>
      </c>
      <c r="N190" s="160">
        <f t="shared" si="20"/>
        <v>0</v>
      </c>
      <c r="O190" s="160">
        <f t="shared" si="21"/>
        <v>0</v>
      </c>
    </row>
    <row r="191" spans="1:15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G191+'7º MEDIÇÃO'!H191</f>
        <v>0</v>
      </c>
      <c r="I191" s="94">
        <v>126.15</v>
      </c>
      <c r="J191" s="94">
        <f t="shared" si="22"/>
        <v>164</v>
      </c>
      <c r="K191" s="94">
        <f t="shared" si="17"/>
        <v>0</v>
      </c>
      <c r="L191" s="94">
        <f t="shared" si="18"/>
        <v>0</v>
      </c>
      <c r="M191" s="150">
        <f t="shared" si="19"/>
        <v>22</v>
      </c>
      <c r="N191" s="160">
        <f t="shared" si="20"/>
        <v>164</v>
      </c>
      <c r="O191" s="160">
        <f t="shared" si="21"/>
        <v>3608</v>
      </c>
    </row>
    <row r="192" spans="1:15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G192+'7º MEDIÇÃO'!H192</f>
        <v>0</v>
      </c>
      <c r="I192" s="94">
        <v>35.67</v>
      </c>
      <c r="J192" s="94">
        <v>46.38</v>
      </c>
      <c r="K192" s="94">
        <f t="shared" si="17"/>
        <v>0</v>
      </c>
      <c r="L192" s="94">
        <f t="shared" si="18"/>
        <v>0</v>
      </c>
      <c r="M192" s="150">
        <f t="shared" si="19"/>
        <v>30.4</v>
      </c>
      <c r="N192" s="160">
        <f t="shared" si="20"/>
        <v>46.38</v>
      </c>
      <c r="O192" s="160">
        <f t="shared" si="21"/>
        <v>1409.952</v>
      </c>
    </row>
    <row r="193" spans="1:17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G193+'7º MEDIÇÃO'!H193</f>
        <v>0</v>
      </c>
      <c r="I193" s="94">
        <v>40.57</v>
      </c>
      <c r="J193" s="94">
        <v>52.75</v>
      </c>
      <c r="K193" s="94">
        <f t="shared" si="17"/>
        <v>0</v>
      </c>
      <c r="L193" s="94">
        <f t="shared" si="18"/>
        <v>0</v>
      </c>
      <c r="M193" s="150">
        <f t="shared" si="19"/>
        <v>186</v>
      </c>
      <c r="N193" s="160">
        <f t="shared" si="20"/>
        <v>52.75</v>
      </c>
      <c r="O193" s="160">
        <f t="shared" si="21"/>
        <v>9811.5</v>
      </c>
    </row>
    <row r="194" spans="1:17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G194+'7º MEDIÇÃO'!H194</f>
        <v>0</v>
      </c>
      <c r="I194" s="94"/>
      <c r="J194" s="94"/>
      <c r="K194" s="94"/>
      <c r="L194" s="94">
        <f t="shared" si="18"/>
        <v>0</v>
      </c>
      <c r="M194" s="150">
        <f t="shared" si="19"/>
        <v>0</v>
      </c>
      <c r="N194" s="160">
        <f t="shared" si="20"/>
        <v>0</v>
      </c>
      <c r="O194" s="160">
        <f t="shared" si="21"/>
        <v>0</v>
      </c>
    </row>
    <row r="195" spans="1:17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G195+'7º MEDIÇÃO'!H195</f>
        <v>0</v>
      </c>
      <c r="I195" s="98"/>
      <c r="J195" s="98"/>
      <c r="K195" s="94"/>
      <c r="L195" s="94">
        <f t="shared" si="18"/>
        <v>0</v>
      </c>
      <c r="M195" s="150">
        <f t="shared" si="19"/>
        <v>0</v>
      </c>
      <c r="N195" s="160">
        <f t="shared" si="20"/>
        <v>0</v>
      </c>
      <c r="O195" s="160">
        <f t="shared" si="21"/>
        <v>0</v>
      </c>
      <c r="P195" s="191">
        <f>SUM(O195:O199)</f>
        <v>24422.29</v>
      </c>
    </row>
    <row r="196" spans="1:17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G196+'7º MEDIÇÃO'!H196</f>
        <v>0</v>
      </c>
      <c r="I196" s="94">
        <v>33.71</v>
      </c>
      <c r="J196" s="94">
        <v>43.83</v>
      </c>
      <c r="K196" s="94">
        <f t="shared" si="17"/>
        <v>0</v>
      </c>
      <c r="L196" s="94">
        <f t="shared" si="18"/>
        <v>0</v>
      </c>
      <c r="M196" s="150">
        <f t="shared" si="19"/>
        <v>30</v>
      </c>
      <c r="N196" s="160">
        <f t="shared" si="20"/>
        <v>43.83</v>
      </c>
      <c r="O196" s="160">
        <f t="shared" si="21"/>
        <v>1314.8999999999999</v>
      </c>
    </row>
    <row r="197" spans="1:17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G197+'7º MEDIÇÃO'!H197</f>
        <v>0</v>
      </c>
      <c r="I197" s="94">
        <v>37.44</v>
      </c>
      <c r="J197" s="94">
        <f t="shared" si="22"/>
        <v>48.67</v>
      </c>
      <c r="K197" s="94">
        <f t="shared" si="17"/>
        <v>0</v>
      </c>
      <c r="L197" s="94">
        <f t="shared" si="18"/>
        <v>0</v>
      </c>
      <c r="M197" s="150">
        <f t="shared" si="19"/>
        <v>1</v>
      </c>
      <c r="N197" s="160">
        <f t="shared" si="20"/>
        <v>48.67</v>
      </c>
      <c r="O197" s="160">
        <f t="shared" si="21"/>
        <v>48.67</v>
      </c>
    </row>
    <row r="198" spans="1:17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G198+'7º MEDIÇÃO'!H198</f>
        <v>0</v>
      </c>
      <c r="I198" s="94">
        <v>1108.5999999999999</v>
      </c>
      <c r="J198" s="94">
        <v>1441.17</v>
      </c>
      <c r="K198" s="94">
        <f t="shared" si="17"/>
        <v>0</v>
      </c>
      <c r="L198" s="94">
        <f t="shared" si="18"/>
        <v>0</v>
      </c>
      <c r="M198" s="150">
        <f t="shared" si="19"/>
        <v>14</v>
      </c>
      <c r="N198" s="160">
        <f t="shared" si="20"/>
        <v>1441.17</v>
      </c>
      <c r="O198" s="160">
        <f t="shared" si="21"/>
        <v>20176.38</v>
      </c>
    </row>
    <row r="199" spans="1:17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G199+'7º MEDIÇÃO'!H199</f>
        <v>0</v>
      </c>
      <c r="I199" s="94">
        <v>1108.5999999999999</v>
      </c>
      <c r="J199" s="94">
        <v>1441.17</v>
      </c>
      <c r="K199" s="94">
        <f t="shared" si="17"/>
        <v>0</v>
      </c>
      <c r="L199" s="94">
        <f t="shared" si="18"/>
        <v>0</v>
      </c>
      <c r="M199" s="150">
        <f t="shared" si="19"/>
        <v>2</v>
      </c>
      <c r="N199" s="160">
        <f t="shared" si="20"/>
        <v>1441.17</v>
      </c>
      <c r="O199" s="160">
        <f t="shared" si="21"/>
        <v>2882.34</v>
      </c>
    </row>
    <row r="200" spans="1:17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G200+'7º MEDIÇÃO'!H200</f>
        <v>0</v>
      </c>
      <c r="I200" s="94"/>
      <c r="J200" s="94"/>
      <c r="K200" s="94"/>
      <c r="L200" s="94">
        <f t="shared" si="18"/>
        <v>0</v>
      </c>
      <c r="M200" s="150">
        <f t="shared" si="19"/>
        <v>0</v>
      </c>
      <c r="N200" s="160">
        <f t="shared" si="20"/>
        <v>0</v>
      </c>
      <c r="O200" s="160">
        <f t="shared" si="21"/>
        <v>0</v>
      </c>
    </row>
    <row r="201" spans="1:17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G201+'7º MEDIÇÃO'!H201</f>
        <v>0</v>
      </c>
      <c r="I201" s="98"/>
      <c r="J201" s="98"/>
      <c r="K201" s="94"/>
      <c r="L201" s="94">
        <f t="shared" si="18"/>
        <v>0</v>
      </c>
      <c r="M201" s="150">
        <f t="shared" si="19"/>
        <v>0</v>
      </c>
      <c r="N201" s="160">
        <f t="shared" si="20"/>
        <v>0</v>
      </c>
      <c r="O201" s="160">
        <f t="shared" si="21"/>
        <v>0</v>
      </c>
      <c r="P201" s="191">
        <f>SUM(O201:O207)</f>
        <v>2226.2799999999997</v>
      </c>
    </row>
    <row r="202" spans="1:17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G202+'7º MEDIÇÃO'!H202</f>
        <v>0</v>
      </c>
      <c r="I202" s="94">
        <v>145.24</v>
      </c>
      <c r="J202" s="94">
        <f t="shared" si="22"/>
        <v>188.81</v>
      </c>
      <c r="K202" s="94">
        <f t="shared" si="17"/>
        <v>0</v>
      </c>
      <c r="L202" s="94">
        <f t="shared" si="18"/>
        <v>0</v>
      </c>
      <c r="M202" s="150">
        <f t="shared" si="19"/>
        <v>1</v>
      </c>
      <c r="N202" s="160">
        <f t="shared" si="20"/>
        <v>188.81</v>
      </c>
      <c r="O202" s="160">
        <f t="shared" si="21"/>
        <v>188.81</v>
      </c>
    </row>
    <row r="203" spans="1:17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G203+'7º MEDIÇÃO'!H203</f>
        <v>0</v>
      </c>
      <c r="I203" s="94">
        <v>42.34</v>
      </c>
      <c r="J203" s="94">
        <f>ROUND(I203*1.3,2)</f>
        <v>55.04</v>
      </c>
      <c r="K203" s="94">
        <f t="shared" si="17"/>
        <v>0</v>
      </c>
      <c r="L203" s="94">
        <f t="shared" si="18"/>
        <v>0</v>
      </c>
      <c r="M203" s="150">
        <f t="shared" si="19"/>
        <v>3</v>
      </c>
      <c r="N203" s="160">
        <f t="shared" si="20"/>
        <v>55.04</v>
      </c>
      <c r="O203" s="160">
        <f t="shared" si="21"/>
        <v>165.12</v>
      </c>
    </row>
    <row r="204" spans="1:17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G204+'7º MEDIÇÃO'!H204</f>
        <v>0</v>
      </c>
      <c r="I204" s="94">
        <v>43.74</v>
      </c>
      <c r="J204" s="94">
        <v>56.87</v>
      </c>
      <c r="K204" s="94">
        <f t="shared" si="17"/>
        <v>0</v>
      </c>
      <c r="L204" s="94">
        <f t="shared" si="18"/>
        <v>0</v>
      </c>
      <c r="M204" s="150">
        <f t="shared" si="19"/>
        <v>5</v>
      </c>
      <c r="N204" s="160">
        <f t="shared" si="20"/>
        <v>56.87</v>
      </c>
      <c r="O204" s="160">
        <f t="shared" si="21"/>
        <v>284.34999999999997</v>
      </c>
    </row>
    <row r="205" spans="1:17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G205+'7º MEDIÇÃO'!H205</f>
        <v>0</v>
      </c>
      <c r="I205" s="94">
        <v>163.07</v>
      </c>
      <c r="J205" s="94">
        <v>212</v>
      </c>
      <c r="K205" s="94">
        <f t="shared" si="17"/>
        <v>0</v>
      </c>
      <c r="L205" s="94">
        <f t="shared" si="18"/>
        <v>0</v>
      </c>
      <c r="M205" s="150">
        <f t="shared" si="19"/>
        <v>1</v>
      </c>
      <c r="N205" s="160">
        <f t="shared" si="20"/>
        <v>212</v>
      </c>
      <c r="O205" s="160">
        <f t="shared" si="21"/>
        <v>212</v>
      </c>
    </row>
    <row r="206" spans="1:17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G206+'7º MEDIÇÃO'!H206</f>
        <v>0</v>
      </c>
      <c r="I206" s="94">
        <v>42.34</v>
      </c>
      <c r="J206" s="94">
        <f t="shared" si="22"/>
        <v>55.04</v>
      </c>
      <c r="K206" s="94">
        <f t="shared" si="17"/>
        <v>0</v>
      </c>
      <c r="L206" s="94">
        <f t="shared" si="18"/>
        <v>0</v>
      </c>
      <c r="M206" s="150">
        <f t="shared" si="19"/>
        <v>21</v>
      </c>
      <c r="N206" s="160">
        <f t="shared" si="20"/>
        <v>55.04</v>
      </c>
      <c r="O206" s="160">
        <f t="shared" si="21"/>
        <v>1155.8399999999999</v>
      </c>
    </row>
    <row r="207" spans="1:17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G207+'7º MEDIÇÃO'!H207</f>
        <v>0</v>
      </c>
      <c r="I207" s="94">
        <v>42.34</v>
      </c>
      <c r="J207" s="94">
        <f t="shared" si="22"/>
        <v>55.04</v>
      </c>
      <c r="K207" s="94">
        <f t="shared" si="17"/>
        <v>0</v>
      </c>
      <c r="L207" s="94">
        <f t="shared" si="18"/>
        <v>0</v>
      </c>
      <c r="M207" s="150">
        <f t="shared" si="19"/>
        <v>4</v>
      </c>
      <c r="N207" s="160">
        <f t="shared" si="20"/>
        <v>55.04</v>
      </c>
      <c r="O207" s="160">
        <f t="shared" si="21"/>
        <v>220.16</v>
      </c>
    </row>
    <row r="208" spans="1:17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23">H208*J208</f>
        <v>0</v>
      </c>
      <c r="M208" s="150">
        <f t="shared" ref="M208" si="24">F208-H208</f>
        <v>0</v>
      </c>
      <c r="O208" s="160">
        <f>SUM(O15:O207)</f>
        <v>334624.58290000004</v>
      </c>
      <c r="Q208" s="160"/>
    </row>
    <row r="209" spans="1:15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5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5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29250.653600000001</v>
      </c>
      <c r="L211" s="123">
        <f>SUM(L15:L208)</f>
        <v>316177.90229999996</v>
      </c>
      <c r="O211" s="160">
        <f>L211+O208</f>
        <v>650802.4852</v>
      </c>
    </row>
    <row r="213" spans="1:15">
      <c r="O213" s="182">
        <f>K211*0.0717</f>
        <v>2097.27186312</v>
      </c>
    </row>
    <row r="215" spans="1:15">
      <c r="O215" s="182">
        <f>O211*0.0717</f>
        <v>46662.538188840001</v>
      </c>
    </row>
    <row r="216" spans="1:15">
      <c r="D216" s="158" t="s">
        <v>573</v>
      </c>
    </row>
    <row r="217" spans="1:15">
      <c r="D217" s="157" t="s">
        <v>574</v>
      </c>
    </row>
    <row r="218" spans="1:15">
      <c r="D218" s="157" t="s">
        <v>575</v>
      </c>
    </row>
  </sheetData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8"/>
  <sheetViews>
    <sheetView showZeros="0" workbookViewId="0">
      <selection activeCell="K20" sqref="K20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customWidth="1"/>
    <col min="14" max="14" width="14" customWidth="1"/>
    <col min="15" max="15" width="16" customWidth="1"/>
    <col min="17" max="17" width="13.28515625" bestFit="1" customWidth="1"/>
  </cols>
  <sheetData>
    <row r="1" spans="1:15">
      <c r="A1" s="543" t="s">
        <v>583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5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5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582</v>
      </c>
      <c r="J3" s="646"/>
      <c r="K3" s="542" t="s">
        <v>545</v>
      </c>
      <c r="L3" s="542"/>
    </row>
    <row r="4" spans="1:15">
      <c r="A4" s="634"/>
      <c r="B4" s="634"/>
      <c r="C4" s="635"/>
      <c r="D4" s="635"/>
      <c r="E4" s="636" t="s">
        <v>559</v>
      </c>
      <c r="F4" s="636"/>
      <c r="G4" s="640">
        <v>42523</v>
      </c>
      <c r="H4" s="641"/>
      <c r="I4" s="649" t="s">
        <v>613</v>
      </c>
      <c r="J4" s="650"/>
      <c r="K4" s="637"/>
      <c r="L4" s="637"/>
    </row>
    <row r="5" spans="1:15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615</v>
      </c>
      <c r="J5" s="584"/>
      <c r="K5" s="682">
        <f>'REAJUSTE INCC'!L210</f>
        <v>29755.260000000009</v>
      </c>
      <c r="L5" s="683"/>
    </row>
    <row r="6" spans="1:15">
      <c r="A6" s="592"/>
      <c r="B6" s="585"/>
      <c r="C6" s="585"/>
      <c r="D6" s="586"/>
      <c r="E6" s="597"/>
      <c r="F6" s="598"/>
      <c r="G6" s="580" t="s">
        <v>579</v>
      </c>
      <c r="H6" s="581"/>
      <c r="I6" s="583" t="s">
        <v>537</v>
      </c>
      <c r="J6" s="584"/>
      <c r="K6" s="651">
        <f>K211</f>
        <v>2097.3717125399994</v>
      </c>
      <c r="L6" s="652"/>
    </row>
    <row r="7" spans="1:15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5763.0906117600007</v>
      </c>
      <c r="L7" s="632"/>
    </row>
    <row r="8" spans="1:15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23992.169388240007</v>
      </c>
      <c r="L8" s="631"/>
    </row>
    <row r="9" spans="1:15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7.0487426846211357E-2</v>
      </c>
      <c r="L9" s="582"/>
    </row>
    <row r="10" spans="1:15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0.19368308701587547</v>
      </c>
      <c r="L10" s="629"/>
    </row>
    <row r="11" spans="1:15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5" s="1" customFormat="1">
      <c r="A12" s="279" t="s">
        <v>265</v>
      </c>
      <c r="B12" s="136" t="s">
        <v>0</v>
      </c>
      <c r="C12" s="279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1" t="s">
        <v>530</v>
      </c>
    </row>
    <row r="13" spans="1:15" s="1" customFormat="1" ht="25.5">
      <c r="A13" s="32"/>
      <c r="B13" s="282"/>
      <c r="C13" s="32"/>
      <c r="D13" s="27"/>
      <c r="E13" s="281"/>
      <c r="F13" s="281" t="s">
        <v>529</v>
      </c>
      <c r="G13" s="71" t="s">
        <v>533</v>
      </c>
      <c r="H13" s="281" t="s">
        <v>532</v>
      </c>
      <c r="I13" s="280" t="s">
        <v>551</v>
      </c>
      <c r="J13" s="280" t="s">
        <v>551</v>
      </c>
      <c r="K13" s="280" t="s">
        <v>531</v>
      </c>
      <c r="L13" s="280" t="s">
        <v>534</v>
      </c>
      <c r="M13" s="1" t="s">
        <v>578</v>
      </c>
    </row>
    <row r="14" spans="1:15" ht="25.5">
      <c r="A14" s="41"/>
      <c r="B14" s="83"/>
      <c r="C14" s="78">
        <v>1</v>
      </c>
      <c r="D14" s="77" t="s">
        <v>4</v>
      </c>
      <c r="E14" s="41"/>
      <c r="F14" s="41"/>
      <c r="G14" s="73"/>
      <c r="H14" s="73"/>
      <c r="I14" s="44"/>
      <c r="J14" s="44"/>
      <c r="K14" s="67"/>
      <c r="L14" s="67"/>
    </row>
    <row r="15" spans="1:15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93">
        <f>'6º Medição'!M15</f>
        <v>0</v>
      </c>
      <c r="G15" s="93"/>
      <c r="H15" s="93">
        <f>G15+'REAJUSTE BM 07'!H15</f>
        <v>0</v>
      </c>
      <c r="I15" s="94">
        <f>ROUND('6º Medição'!I15*0.0717,2)</f>
        <v>11.68</v>
      </c>
      <c r="J15" s="94">
        <f>'6º Medição'!J15*0.0717</f>
        <v>15.185343</v>
      </c>
      <c r="K15" s="94">
        <f>J15*G15</f>
        <v>0</v>
      </c>
      <c r="L15" s="94">
        <f>H15*J15</f>
        <v>0</v>
      </c>
      <c r="M15" s="150">
        <f>F15-H15</f>
        <v>0</v>
      </c>
      <c r="N15" s="160">
        <f>J15</f>
        <v>15.185343</v>
      </c>
      <c r="O15" s="160">
        <f>M15*N15</f>
        <v>0</v>
      </c>
    </row>
    <row r="16" spans="1:15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93">
        <f>'6º Medição'!M16</f>
        <v>0</v>
      </c>
      <c r="G16" s="93"/>
      <c r="H16" s="93">
        <f>G16+'REAJUSTE BM 07'!H16</f>
        <v>0</v>
      </c>
      <c r="I16" s="94">
        <f>ROUND('6º Medição'!I16*0.0717,2)</f>
        <v>0.6</v>
      </c>
      <c r="J16" s="94">
        <f>'6º Medição'!J16*0.0717</f>
        <v>0.78081300000000009</v>
      </c>
      <c r="K16" s="94">
        <f t="shared" ref="K16:K79" si="0">J16*G16</f>
        <v>0</v>
      </c>
      <c r="L16" s="94">
        <f t="shared" ref="L16:L79" si="1">H16*J16</f>
        <v>0</v>
      </c>
      <c r="M16" s="150">
        <f t="shared" ref="M16:M79" si="2">F16-H16</f>
        <v>0</v>
      </c>
      <c r="N16" s="160">
        <f t="shared" ref="N16:N79" si="3">J16</f>
        <v>0.78081300000000009</v>
      </c>
      <c r="O16" s="160">
        <f t="shared" ref="O16:O79" si="4">M16*N16</f>
        <v>0</v>
      </c>
    </row>
    <row r="17" spans="1:15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93">
        <f>'6º Medição'!M17</f>
        <v>0</v>
      </c>
      <c r="G17" s="93"/>
      <c r="H17" s="93">
        <f>G17+'REAJUSTE BM 07'!H17</f>
        <v>0</v>
      </c>
      <c r="I17" s="94">
        <f>ROUND('6º Medição'!I17*0.0717,2)</f>
        <v>71.98</v>
      </c>
      <c r="J17" s="94">
        <f>'6º Medição'!J17*0.0717</f>
        <v>93.571367999999993</v>
      </c>
      <c r="K17" s="94">
        <f t="shared" si="0"/>
        <v>0</v>
      </c>
      <c r="L17" s="94">
        <f t="shared" si="1"/>
        <v>0</v>
      </c>
      <c r="M17" s="150">
        <f t="shared" si="2"/>
        <v>0</v>
      </c>
      <c r="N17" s="160">
        <f t="shared" si="3"/>
        <v>93.571367999999993</v>
      </c>
      <c r="O17" s="160">
        <f t="shared" si="4"/>
        <v>0</v>
      </c>
    </row>
    <row r="18" spans="1:15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93">
        <f>'6º Medição'!M18</f>
        <v>1</v>
      </c>
      <c r="G18" s="93"/>
      <c r="H18" s="93">
        <f>G18+'REAJUSTE BM 07'!H18</f>
        <v>0</v>
      </c>
      <c r="I18" s="94">
        <f>ROUND('6º Medição'!I18*0.0717,2)</f>
        <v>40.36</v>
      </c>
      <c r="J18" s="94">
        <f>'6º Medição'!J18*0.0717</f>
        <v>52.465758000000001</v>
      </c>
      <c r="K18" s="94">
        <f t="shared" si="0"/>
        <v>0</v>
      </c>
      <c r="L18" s="94">
        <f t="shared" si="1"/>
        <v>0</v>
      </c>
      <c r="M18" s="150">
        <f t="shared" si="2"/>
        <v>1</v>
      </c>
      <c r="N18" s="160">
        <f t="shared" si="3"/>
        <v>52.465758000000001</v>
      </c>
      <c r="O18" s="160">
        <f t="shared" si="4"/>
        <v>52.465758000000001</v>
      </c>
    </row>
    <row r="19" spans="1:15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93">
        <f>'6º Medição'!M19</f>
        <v>0</v>
      </c>
      <c r="G19" s="93"/>
      <c r="H19" s="93">
        <f>G19+'REAJUSTE BM 07'!H19</f>
        <v>0</v>
      </c>
      <c r="I19" s="94">
        <f>ROUND('6º Medição'!I19*0.0717,2)</f>
        <v>29.82</v>
      </c>
      <c r="J19" s="94">
        <f>'6º Medição'!J19*0.0717</f>
        <v>38.763888000000001</v>
      </c>
      <c r="K19" s="94">
        <f t="shared" si="0"/>
        <v>0</v>
      </c>
      <c r="L19" s="94">
        <f t="shared" si="1"/>
        <v>0</v>
      </c>
      <c r="M19" s="150">
        <f t="shared" si="2"/>
        <v>0</v>
      </c>
      <c r="N19" s="160">
        <f t="shared" si="3"/>
        <v>38.763888000000001</v>
      </c>
      <c r="O19" s="160">
        <f t="shared" si="4"/>
        <v>0</v>
      </c>
    </row>
    <row r="20" spans="1:15" s="3" customFormat="1">
      <c r="A20" s="626"/>
      <c r="B20" s="626"/>
      <c r="C20" s="626"/>
      <c r="D20" s="626"/>
      <c r="E20" s="626"/>
      <c r="F20" s="93">
        <f>'6º Medição'!M20</f>
        <v>0</v>
      </c>
      <c r="G20" s="93"/>
      <c r="H20" s="93">
        <f>G20+'REAJUSTE BM 07'!H20</f>
        <v>0</v>
      </c>
      <c r="I20" s="94">
        <f>ROUND('6º Medição'!I20*0.0717,2)</f>
        <v>0</v>
      </c>
      <c r="J20" s="94">
        <f>'6º Medição'!J20*0.0717</f>
        <v>0</v>
      </c>
      <c r="K20" s="94"/>
      <c r="L20" s="94">
        <f t="shared" si="1"/>
        <v>0</v>
      </c>
      <c r="M20" s="150">
        <f t="shared" si="2"/>
        <v>0</v>
      </c>
      <c r="N20" s="160">
        <f t="shared" si="3"/>
        <v>0</v>
      </c>
      <c r="O20" s="160">
        <f t="shared" si="4"/>
        <v>0</v>
      </c>
    </row>
    <row r="21" spans="1:15" s="3" customFormat="1">
      <c r="A21" s="86"/>
      <c r="B21" s="86"/>
      <c r="C21" s="95">
        <v>2</v>
      </c>
      <c r="D21" s="96" t="s">
        <v>14</v>
      </c>
      <c r="E21" s="86"/>
      <c r="F21" s="93">
        <f>'6º Medição'!M21</f>
        <v>0</v>
      </c>
      <c r="G21" s="97"/>
      <c r="H21" s="93">
        <f>G21+'REAJUSTE BM 07'!H21</f>
        <v>0</v>
      </c>
      <c r="I21" s="94">
        <f>ROUND('6º Medição'!I21*0.0717,2)</f>
        <v>0</v>
      </c>
      <c r="J21" s="94">
        <f>'6º Medição'!J21*0.0717</f>
        <v>0</v>
      </c>
      <c r="K21" s="94"/>
      <c r="L21" s="94">
        <f t="shared" si="1"/>
        <v>0</v>
      </c>
      <c r="M21" s="150">
        <f t="shared" si="2"/>
        <v>0</v>
      </c>
      <c r="N21" s="160">
        <f t="shared" si="3"/>
        <v>0</v>
      </c>
      <c r="O21" s="160">
        <f t="shared" si="4"/>
        <v>0</v>
      </c>
    </row>
    <row r="22" spans="1:15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93">
        <f>'6º Medição'!M22</f>
        <v>0</v>
      </c>
      <c r="G22" s="93"/>
      <c r="H22" s="93">
        <f>G22+'REAJUSTE BM 07'!H22</f>
        <v>0</v>
      </c>
      <c r="I22" s="94">
        <f>ROUND('6º Medição'!I22*0.0717,2)</f>
        <v>1.36</v>
      </c>
      <c r="J22" s="94">
        <f>'6º Medição'!J22*0.0717</f>
        <v>1.7674049999999999</v>
      </c>
      <c r="K22" s="94">
        <f t="shared" si="0"/>
        <v>0</v>
      </c>
      <c r="L22" s="94">
        <f t="shared" si="1"/>
        <v>0</v>
      </c>
      <c r="M22" s="150">
        <f t="shared" si="2"/>
        <v>0</v>
      </c>
      <c r="N22" s="160">
        <f t="shared" si="3"/>
        <v>1.7674049999999999</v>
      </c>
      <c r="O22" s="160">
        <f t="shared" si="4"/>
        <v>0</v>
      </c>
    </row>
    <row r="23" spans="1:15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93">
        <f>'6º Medição'!M23</f>
        <v>0</v>
      </c>
      <c r="G23" s="93"/>
      <c r="H23" s="93">
        <f>G23+'REAJUSTE BM 07'!H23</f>
        <v>0</v>
      </c>
      <c r="I23" s="94">
        <f>ROUND('6º Medição'!I23*0.0717,2)</f>
        <v>0.66</v>
      </c>
      <c r="J23" s="94">
        <f>'6º Medição'!J23*0.0717</f>
        <v>0.85538099999999995</v>
      </c>
      <c r="K23" s="94">
        <f t="shared" si="0"/>
        <v>0</v>
      </c>
      <c r="L23" s="94">
        <f t="shared" si="1"/>
        <v>0</v>
      </c>
      <c r="M23" s="150">
        <f t="shared" si="2"/>
        <v>0</v>
      </c>
      <c r="N23" s="160">
        <f t="shared" si="3"/>
        <v>0.85538099999999995</v>
      </c>
      <c r="O23" s="160">
        <f t="shared" si="4"/>
        <v>0</v>
      </c>
    </row>
    <row r="24" spans="1:15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93">
        <f>'6º Medição'!M24</f>
        <v>0</v>
      </c>
      <c r="G24" s="93"/>
      <c r="H24" s="93">
        <f>G24+'REAJUSTE BM 07'!H24</f>
        <v>0</v>
      </c>
      <c r="I24" s="94">
        <f>ROUND('6º Medição'!I24*0.0717,2)</f>
        <v>0.3</v>
      </c>
      <c r="J24" s="94">
        <f>'6º Medição'!J24*0.0717</f>
        <v>0.39363300000000001</v>
      </c>
      <c r="K24" s="94">
        <f t="shared" si="0"/>
        <v>0</v>
      </c>
      <c r="L24" s="94">
        <f t="shared" si="1"/>
        <v>0</v>
      </c>
      <c r="M24" s="150">
        <f t="shared" si="2"/>
        <v>0</v>
      </c>
      <c r="N24" s="160">
        <f t="shared" si="3"/>
        <v>0.39363300000000001</v>
      </c>
      <c r="O24" s="160">
        <f t="shared" si="4"/>
        <v>0</v>
      </c>
    </row>
    <row r="25" spans="1:15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93">
        <f>'6º Medição'!M25</f>
        <v>0</v>
      </c>
      <c r="G25" s="93"/>
      <c r="H25" s="93">
        <f>G25+'REAJUSTE BM 07'!H25</f>
        <v>0</v>
      </c>
      <c r="I25" s="94">
        <f>ROUND('6º Medição'!I25*0.0717,2)</f>
        <v>0.16</v>
      </c>
      <c r="J25" s="94">
        <f>'6º Medição'!J25*0.0717</f>
        <v>0.21151500000000001</v>
      </c>
      <c r="K25" s="94">
        <f t="shared" si="0"/>
        <v>0</v>
      </c>
      <c r="L25" s="94">
        <f t="shared" si="1"/>
        <v>0</v>
      </c>
      <c r="M25" s="150">
        <f t="shared" si="2"/>
        <v>0</v>
      </c>
      <c r="N25" s="160">
        <f t="shared" si="3"/>
        <v>0.21151500000000001</v>
      </c>
      <c r="O25" s="160">
        <f t="shared" si="4"/>
        <v>0</v>
      </c>
    </row>
    <row r="26" spans="1:15" s="3" customFormat="1" ht="15" customHeight="1">
      <c r="A26" s="610"/>
      <c r="B26" s="611"/>
      <c r="C26" s="611"/>
      <c r="D26" s="611"/>
      <c r="E26" s="612"/>
      <c r="F26" s="93">
        <f>'6º Medição'!M26</f>
        <v>0</v>
      </c>
      <c r="G26" s="93"/>
      <c r="H26" s="93">
        <f>G26+'REAJUSTE BM 07'!H26</f>
        <v>0</v>
      </c>
      <c r="I26" s="94">
        <f>ROUND('6º Medição'!I26*0.0717,2)</f>
        <v>0</v>
      </c>
      <c r="J26" s="94">
        <f>'6º Medição'!J26*0.0717</f>
        <v>0</v>
      </c>
      <c r="K26" s="94"/>
      <c r="L26" s="94">
        <f t="shared" si="1"/>
        <v>0</v>
      </c>
      <c r="M26" s="150">
        <f t="shared" si="2"/>
        <v>0</v>
      </c>
      <c r="N26" s="160">
        <f t="shared" si="3"/>
        <v>0</v>
      </c>
      <c r="O26" s="160">
        <f t="shared" si="4"/>
        <v>0</v>
      </c>
    </row>
    <row r="27" spans="1:15" s="3" customFormat="1">
      <c r="A27" s="86"/>
      <c r="B27" s="86"/>
      <c r="C27" s="125">
        <v>3</v>
      </c>
      <c r="D27" s="124" t="s">
        <v>24</v>
      </c>
      <c r="E27" s="86"/>
      <c r="F27" s="93">
        <f>'6º Medição'!M27</f>
        <v>0</v>
      </c>
      <c r="G27" s="97"/>
      <c r="H27" s="93">
        <f>G27+'REAJUSTE BM 07'!H27</f>
        <v>0</v>
      </c>
      <c r="I27" s="94">
        <f>ROUND('6º Medição'!I27*0.0717,2)</f>
        <v>0</v>
      </c>
      <c r="J27" s="94">
        <f>'6º Medição'!J27*0.0717</f>
        <v>0</v>
      </c>
      <c r="K27" s="94"/>
      <c r="L27" s="94">
        <f t="shared" si="1"/>
        <v>0</v>
      </c>
      <c r="M27" s="150">
        <f t="shared" si="2"/>
        <v>0</v>
      </c>
      <c r="N27" s="160">
        <f t="shared" si="3"/>
        <v>0</v>
      </c>
      <c r="O27" s="160">
        <f t="shared" si="4"/>
        <v>0</v>
      </c>
    </row>
    <row r="28" spans="1:15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93">
        <f>'6º Medição'!M28</f>
        <v>0</v>
      </c>
      <c r="G28" s="170"/>
      <c r="H28" s="93">
        <f>G28+'REAJUSTE BM 07'!H28</f>
        <v>0</v>
      </c>
      <c r="I28" s="94">
        <f>ROUND('6º Medição'!I28*0.0717,2)</f>
        <v>3.97</v>
      </c>
      <c r="J28" s="94">
        <f>'6º Medição'!J28*0.0717</f>
        <v>5.1602490000000003</v>
      </c>
      <c r="K28" s="94">
        <f t="shared" si="0"/>
        <v>0</v>
      </c>
      <c r="L28" s="94">
        <f t="shared" si="1"/>
        <v>0</v>
      </c>
      <c r="M28" s="150">
        <f t="shared" si="2"/>
        <v>0</v>
      </c>
      <c r="N28" s="160">
        <f t="shared" si="3"/>
        <v>5.1602490000000003</v>
      </c>
      <c r="O28" s="160">
        <f t="shared" si="4"/>
        <v>0</v>
      </c>
    </row>
    <row r="29" spans="1:15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93">
        <f>'6º Medição'!M29</f>
        <v>389.98</v>
      </c>
      <c r="G29" s="170"/>
      <c r="H29" s="93">
        <f>G29+'REAJUSTE BM 07'!H29</f>
        <v>389.98</v>
      </c>
      <c r="I29" s="94">
        <f>ROUND('6º Medição'!I29*0.0717,2)</f>
        <v>2.34</v>
      </c>
      <c r="J29" s="94">
        <f>'6º Medição'!J29*0.0717</f>
        <v>3.0372119999999998</v>
      </c>
      <c r="K29" s="94">
        <f t="shared" si="0"/>
        <v>0</v>
      </c>
      <c r="L29" s="94">
        <f t="shared" si="1"/>
        <v>1184.45193576</v>
      </c>
      <c r="M29" s="150">
        <f t="shared" si="2"/>
        <v>0</v>
      </c>
      <c r="N29" s="160">
        <f t="shared" si="3"/>
        <v>3.0372119999999998</v>
      </c>
      <c r="O29" s="160">
        <f t="shared" si="4"/>
        <v>0</v>
      </c>
    </row>
    <row r="30" spans="1:15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93">
        <f>'6º Medição'!M30</f>
        <v>45.73</v>
      </c>
      <c r="G30" s="170"/>
      <c r="H30" s="93">
        <f>G30+'REAJUSTE BM 07'!H30</f>
        <v>0</v>
      </c>
      <c r="I30" s="94">
        <f>ROUND('6º Medição'!I30*0.0717,2)</f>
        <v>8.17</v>
      </c>
      <c r="J30" s="94">
        <f>'6º Medição'!J30*0.0717</f>
        <v>10.618053</v>
      </c>
      <c r="K30" s="94">
        <f t="shared" si="0"/>
        <v>0</v>
      </c>
      <c r="L30" s="94">
        <f t="shared" si="1"/>
        <v>0</v>
      </c>
      <c r="M30" s="150">
        <f t="shared" si="2"/>
        <v>45.73</v>
      </c>
      <c r="N30" s="160">
        <f t="shared" si="3"/>
        <v>10.618053</v>
      </c>
      <c r="O30" s="160">
        <f t="shared" si="4"/>
        <v>485.56356368999997</v>
      </c>
    </row>
    <row r="31" spans="1:15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93">
        <f>'6º Medição'!M31</f>
        <v>36.1</v>
      </c>
      <c r="G31" s="170"/>
      <c r="H31" s="93">
        <f>G31+'REAJUSTE BM 07'!H31</f>
        <v>36.1</v>
      </c>
      <c r="I31" s="94">
        <f>ROUND('6º Medição'!I31*0.0717,2)</f>
        <v>1.24</v>
      </c>
      <c r="J31" s="94">
        <f>'6º Medição'!J31*0.0717</f>
        <v>1.6096649999999999</v>
      </c>
      <c r="K31" s="94">
        <f t="shared" si="0"/>
        <v>0</v>
      </c>
      <c r="L31" s="94">
        <f t="shared" si="1"/>
        <v>58.108906499999996</v>
      </c>
      <c r="M31" s="150">
        <f t="shared" si="2"/>
        <v>0</v>
      </c>
      <c r="N31" s="160">
        <f t="shared" si="3"/>
        <v>1.6096649999999999</v>
      </c>
      <c r="O31" s="160">
        <f t="shared" si="4"/>
        <v>0</v>
      </c>
    </row>
    <row r="32" spans="1:15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93">
        <f>'6º Medição'!M32</f>
        <v>77.73</v>
      </c>
      <c r="G32" s="170"/>
      <c r="H32" s="93">
        <f>G32+'REAJUSTE BM 07'!H32</f>
        <v>77.73</v>
      </c>
      <c r="I32" s="94">
        <f>ROUND('6º Medição'!I32*0.0717,2)</f>
        <v>2.16</v>
      </c>
      <c r="J32" s="94">
        <f>'6º Medição'!J32*0.0717</f>
        <v>2.8084890000000002</v>
      </c>
      <c r="K32" s="94">
        <f t="shared" si="0"/>
        <v>0</v>
      </c>
      <c r="L32" s="94">
        <f t="shared" si="1"/>
        <v>218.30384997000002</v>
      </c>
      <c r="M32" s="150">
        <f t="shared" si="2"/>
        <v>0</v>
      </c>
      <c r="N32" s="160">
        <f t="shared" si="3"/>
        <v>2.8084890000000002</v>
      </c>
      <c r="O32" s="160">
        <f t="shared" si="4"/>
        <v>0</v>
      </c>
    </row>
    <row r="33" spans="1:15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93">
        <f>'6º Medição'!M33</f>
        <v>369.91</v>
      </c>
      <c r="G33" s="170"/>
      <c r="H33" s="93">
        <f>G33+'REAJUSTE BM 07'!H33</f>
        <v>369.91</v>
      </c>
      <c r="I33" s="94">
        <f>ROUND('6º Medição'!I33*0.0717,2)</f>
        <v>1.77</v>
      </c>
      <c r="J33" s="94">
        <f>'6º Medição'!J33*0.0717</f>
        <v>2.3065890000000002</v>
      </c>
      <c r="K33" s="94">
        <f t="shared" si="0"/>
        <v>0</v>
      </c>
      <c r="L33" s="94">
        <f t="shared" si="1"/>
        <v>853.23033699000018</v>
      </c>
      <c r="M33" s="150">
        <f t="shared" si="2"/>
        <v>0</v>
      </c>
      <c r="N33" s="160">
        <f t="shared" si="3"/>
        <v>2.3065890000000002</v>
      </c>
      <c r="O33" s="160">
        <f t="shared" si="4"/>
        <v>0</v>
      </c>
    </row>
    <row r="34" spans="1:15" s="3" customFormat="1">
      <c r="A34" s="626"/>
      <c r="B34" s="626"/>
      <c r="C34" s="626"/>
      <c r="D34" s="626"/>
      <c r="E34" s="626"/>
      <c r="F34" s="93">
        <f>'6º Medição'!M34</f>
        <v>0</v>
      </c>
      <c r="G34" s="93"/>
      <c r="H34" s="93">
        <f>G34+'REAJUSTE BM 07'!H34</f>
        <v>0</v>
      </c>
      <c r="I34" s="94">
        <f>ROUND('6º Medição'!I34*0.0717,2)</f>
        <v>0</v>
      </c>
      <c r="J34" s="94">
        <f>'6º Medição'!J34*0.0717</f>
        <v>0</v>
      </c>
      <c r="K34" s="94"/>
      <c r="L34" s="94">
        <f t="shared" si="1"/>
        <v>0</v>
      </c>
      <c r="M34" s="150">
        <f t="shared" si="2"/>
        <v>0</v>
      </c>
      <c r="N34" s="160">
        <f t="shared" si="3"/>
        <v>0</v>
      </c>
      <c r="O34" s="160">
        <f t="shared" si="4"/>
        <v>0</v>
      </c>
    </row>
    <row r="35" spans="1:15" s="3" customFormat="1">
      <c r="A35" s="86"/>
      <c r="B35" s="86"/>
      <c r="C35" s="95">
        <v>4</v>
      </c>
      <c r="D35" s="96" t="s">
        <v>39</v>
      </c>
      <c r="E35" s="86"/>
      <c r="F35" s="93">
        <f>'6º Medição'!M35</f>
        <v>0</v>
      </c>
      <c r="G35" s="97"/>
      <c r="H35" s="93">
        <f>G35+'REAJUSTE BM 07'!H35</f>
        <v>0</v>
      </c>
      <c r="I35" s="94">
        <f>ROUND('6º Medição'!I35*0.0717,2)</f>
        <v>0</v>
      </c>
      <c r="J35" s="94">
        <f>'6º Medição'!J35*0.0717</f>
        <v>0</v>
      </c>
      <c r="K35" s="94"/>
      <c r="L35" s="94">
        <f t="shared" si="1"/>
        <v>0</v>
      </c>
      <c r="M35" s="150">
        <f t="shared" si="2"/>
        <v>0</v>
      </c>
      <c r="N35" s="160">
        <f t="shared" si="3"/>
        <v>0</v>
      </c>
      <c r="O35" s="160">
        <f t="shared" si="4"/>
        <v>0</v>
      </c>
    </row>
    <row r="36" spans="1:15" s="3" customFormat="1">
      <c r="A36" s="85"/>
      <c r="B36" s="85"/>
      <c r="C36" s="85"/>
      <c r="D36" s="100" t="s">
        <v>40</v>
      </c>
      <c r="E36" s="85"/>
      <c r="F36" s="93">
        <f>'6º Medição'!M36</f>
        <v>0</v>
      </c>
      <c r="G36" s="93"/>
      <c r="H36" s="93">
        <f>G36+'REAJUSTE BM 07'!H36</f>
        <v>0</v>
      </c>
      <c r="I36" s="94">
        <f>ROUND('6º Medição'!I36*0.0717,2)</f>
        <v>0</v>
      </c>
      <c r="J36" s="94">
        <f>'6º Medição'!J36*0.0717</f>
        <v>0</v>
      </c>
      <c r="K36" s="94"/>
      <c r="L36" s="94">
        <f t="shared" si="1"/>
        <v>0</v>
      </c>
      <c r="M36" s="150">
        <f t="shared" si="2"/>
        <v>0</v>
      </c>
      <c r="N36" s="160">
        <f t="shared" si="3"/>
        <v>0</v>
      </c>
      <c r="O36" s="160">
        <f t="shared" si="4"/>
        <v>0</v>
      </c>
    </row>
    <row r="37" spans="1:15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93">
        <f>'6º Medição'!M37</f>
        <v>0</v>
      </c>
      <c r="G37" s="93"/>
      <c r="H37" s="93">
        <f>G37+'REAJUSTE BM 07'!H37</f>
        <v>0</v>
      </c>
      <c r="I37" s="94">
        <f>ROUND('6º Medição'!I37*0.0717,2)</f>
        <v>2.93</v>
      </c>
      <c r="J37" s="94">
        <f>'6º Medição'!J37*0.0717</f>
        <v>3.811572</v>
      </c>
      <c r="K37" s="94">
        <f t="shared" si="0"/>
        <v>0</v>
      </c>
      <c r="L37" s="94">
        <f t="shared" si="1"/>
        <v>0</v>
      </c>
      <c r="M37" s="150">
        <f t="shared" si="2"/>
        <v>0</v>
      </c>
      <c r="N37" s="160">
        <f t="shared" si="3"/>
        <v>3.811572</v>
      </c>
      <c r="O37" s="160">
        <f t="shared" si="4"/>
        <v>0</v>
      </c>
    </row>
    <row r="38" spans="1:15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93">
        <f>'6º Medição'!M38</f>
        <v>0</v>
      </c>
      <c r="G38" s="93"/>
      <c r="H38" s="93">
        <f>G38+'REAJUSTE BM 07'!H38</f>
        <v>0</v>
      </c>
      <c r="I38" s="94">
        <f>ROUND('6º Medição'!I38*0.0717,2)</f>
        <v>0.49</v>
      </c>
      <c r="J38" s="94">
        <f>'6º Medição'!J38*0.0717</f>
        <v>0.63741300000000001</v>
      </c>
      <c r="K38" s="94">
        <f t="shared" si="0"/>
        <v>0</v>
      </c>
      <c r="L38" s="94">
        <f t="shared" si="1"/>
        <v>0</v>
      </c>
      <c r="M38" s="150">
        <f t="shared" si="2"/>
        <v>0</v>
      </c>
      <c r="N38" s="160">
        <f t="shared" si="3"/>
        <v>0.63741300000000001</v>
      </c>
      <c r="O38" s="160">
        <f t="shared" si="4"/>
        <v>0</v>
      </c>
    </row>
    <row r="39" spans="1:15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93">
        <f>'6º Medição'!M39</f>
        <v>0</v>
      </c>
      <c r="G39" s="93"/>
      <c r="H39" s="93">
        <f>G39+'REAJUSTE BM 07'!H39</f>
        <v>0</v>
      </c>
      <c r="I39" s="94">
        <f>ROUND('6º Medição'!I39*0.0717,2)</f>
        <v>4.6500000000000004</v>
      </c>
      <c r="J39" s="94">
        <f>'6º Medição'!J39*0.0717</f>
        <v>6.0507629999999999</v>
      </c>
      <c r="K39" s="94">
        <f t="shared" si="0"/>
        <v>0</v>
      </c>
      <c r="L39" s="94">
        <f t="shared" si="1"/>
        <v>0</v>
      </c>
      <c r="M39" s="150">
        <f t="shared" si="2"/>
        <v>0</v>
      </c>
      <c r="N39" s="160">
        <f t="shared" si="3"/>
        <v>6.0507629999999999</v>
      </c>
      <c r="O39" s="160">
        <f t="shared" si="4"/>
        <v>0</v>
      </c>
    </row>
    <row r="40" spans="1:15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93">
        <f>'6º Medição'!M40</f>
        <v>0</v>
      </c>
      <c r="G40" s="93"/>
      <c r="H40" s="93">
        <f>G40+'REAJUSTE BM 07'!H40</f>
        <v>0</v>
      </c>
      <c r="I40" s="94">
        <f>ROUND('6º Medição'!I40*0.0717,2)</f>
        <v>1.31</v>
      </c>
      <c r="J40" s="94">
        <f>'6º Medição'!J40*0.0717</f>
        <v>1.6985730000000001</v>
      </c>
      <c r="K40" s="94">
        <f t="shared" si="0"/>
        <v>0</v>
      </c>
      <c r="L40" s="94">
        <f t="shared" si="1"/>
        <v>0</v>
      </c>
      <c r="M40" s="150">
        <f t="shared" si="2"/>
        <v>0</v>
      </c>
      <c r="N40" s="160">
        <f t="shared" si="3"/>
        <v>1.6985730000000001</v>
      </c>
      <c r="O40" s="160">
        <f t="shared" si="4"/>
        <v>0</v>
      </c>
    </row>
    <row r="41" spans="1:15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93">
        <f>'6º Medição'!M41</f>
        <v>0</v>
      </c>
      <c r="G41" s="93"/>
      <c r="H41" s="93">
        <f>G41+'REAJUSTE BM 07'!H41</f>
        <v>0</v>
      </c>
      <c r="I41" s="94">
        <f>ROUND('6º Medição'!I41*0.0717,2)</f>
        <v>0.49</v>
      </c>
      <c r="J41" s="94">
        <f>'6º Medição'!J41*0.0717</f>
        <v>0.63741300000000001</v>
      </c>
      <c r="K41" s="94">
        <f t="shared" si="0"/>
        <v>0</v>
      </c>
      <c r="L41" s="94">
        <f t="shared" si="1"/>
        <v>0</v>
      </c>
      <c r="M41" s="150">
        <f t="shared" si="2"/>
        <v>0</v>
      </c>
      <c r="N41" s="160">
        <f t="shared" si="3"/>
        <v>0.63741300000000001</v>
      </c>
      <c r="O41" s="160">
        <f t="shared" si="4"/>
        <v>0</v>
      </c>
    </row>
    <row r="42" spans="1:15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93">
        <f>'6º Medição'!M42</f>
        <v>0</v>
      </c>
      <c r="G42" s="93"/>
      <c r="H42" s="93">
        <f>G42+'REAJUSTE BM 07'!H42</f>
        <v>0</v>
      </c>
      <c r="I42" s="94">
        <f>ROUND('6º Medição'!I42*0.0717,2)</f>
        <v>0.49</v>
      </c>
      <c r="J42" s="94">
        <f>'6º Medição'!J42*0.0717</f>
        <v>0.63741300000000001</v>
      </c>
      <c r="K42" s="94">
        <f t="shared" si="0"/>
        <v>0</v>
      </c>
      <c r="L42" s="94">
        <f t="shared" si="1"/>
        <v>0</v>
      </c>
      <c r="M42" s="150">
        <f t="shared" si="2"/>
        <v>0</v>
      </c>
      <c r="N42" s="160">
        <f t="shared" si="3"/>
        <v>0.63741300000000001</v>
      </c>
      <c r="O42" s="160">
        <f t="shared" si="4"/>
        <v>0</v>
      </c>
    </row>
    <row r="43" spans="1:15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93">
        <f>'6º Medição'!M43</f>
        <v>0</v>
      </c>
      <c r="G43" s="93"/>
      <c r="H43" s="93">
        <f>G43+'REAJUSTE BM 07'!H43</f>
        <v>0</v>
      </c>
      <c r="I43" s="94">
        <f>ROUND('6º Medição'!I43*0.0717,2)</f>
        <v>26.88</v>
      </c>
      <c r="J43" s="94">
        <f>'6º Medição'!J43*0.0717</f>
        <v>34.937975999999999</v>
      </c>
      <c r="K43" s="94">
        <f t="shared" si="0"/>
        <v>0</v>
      </c>
      <c r="L43" s="94">
        <f t="shared" si="1"/>
        <v>0</v>
      </c>
      <c r="M43" s="150">
        <f t="shared" si="2"/>
        <v>0</v>
      </c>
      <c r="N43" s="160">
        <f t="shared" si="3"/>
        <v>34.937975999999999</v>
      </c>
      <c r="O43" s="160">
        <f t="shared" si="4"/>
        <v>0</v>
      </c>
    </row>
    <row r="44" spans="1:15" s="3" customFormat="1" ht="15" customHeight="1">
      <c r="A44" s="176"/>
      <c r="B44" s="176"/>
      <c r="C44" s="176"/>
      <c r="D44" s="176"/>
      <c r="E44" s="176"/>
      <c r="F44" s="93">
        <f>'6º Medição'!M44</f>
        <v>0</v>
      </c>
      <c r="G44" s="102"/>
      <c r="H44" s="93">
        <f>G44+'REAJUSTE BM 07'!H44</f>
        <v>0</v>
      </c>
      <c r="I44" s="94">
        <f>ROUND('6º Medição'!I44*0.0717,2)</f>
        <v>0</v>
      </c>
      <c r="J44" s="94">
        <f>'6º Medição'!J44*0.0717</f>
        <v>0</v>
      </c>
      <c r="K44" s="94"/>
      <c r="L44" s="94">
        <f t="shared" si="1"/>
        <v>0</v>
      </c>
      <c r="M44" s="150">
        <f t="shared" si="2"/>
        <v>0</v>
      </c>
      <c r="N44" s="160">
        <f t="shared" si="3"/>
        <v>0</v>
      </c>
      <c r="O44" s="160">
        <f t="shared" si="4"/>
        <v>0</v>
      </c>
    </row>
    <row r="45" spans="1:15" s="3" customFormat="1" ht="15" customHeight="1">
      <c r="A45" s="610" t="s">
        <v>50</v>
      </c>
      <c r="B45" s="611"/>
      <c r="C45" s="611"/>
      <c r="D45" s="611"/>
      <c r="E45" s="611"/>
      <c r="F45" s="93">
        <f>'6º Medição'!M45</f>
        <v>0</v>
      </c>
      <c r="G45" s="103"/>
      <c r="H45" s="93">
        <f>G45+'REAJUSTE BM 07'!H45</f>
        <v>0</v>
      </c>
      <c r="I45" s="94">
        <f>ROUND('6º Medição'!I45*0.0717,2)</f>
        <v>0</v>
      </c>
      <c r="J45" s="94">
        <f>'6º Medição'!J45*0.0717</f>
        <v>0</v>
      </c>
      <c r="K45" s="94"/>
      <c r="L45" s="94">
        <f t="shared" si="1"/>
        <v>0</v>
      </c>
      <c r="M45" s="150">
        <f t="shared" si="2"/>
        <v>0</v>
      </c>
      <c r="N45" s="160">
        <f t="shared" si="3"/>
        <v>0</v>
      </c>
      <c r="O45" s="160">
        <f t="shared" si="4"/>
        <v>0</v>
      </c>
    </row>
    <row r="46" spans="1:15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93">
        <f>'6º Medição'!M46</f>
        <v>0</v>
      </c>
      <c r="G46" s="93"/>
      <c r="H46" s="93">
        <f>G46+'REAJUSTE BM 07'!H46</f>
        <v>0</v>
      </c>
      <c r="I46" s="94">
        <f>ROUND('6º Medição'!I46*0.0717,2)</f>
        <v>2.2000000000000002</v>
      </c>
      <c r="J46" s="94">
        <f>'6º Medição'!J46*0.0717</f>
        <v>2.8543769999999999</v>
      </c>
      <c r="K46" s="94">
        <f t="shared" si="0"/>
        <v>0</v>
      </c>
      <c r="L46" s="94">
        <f t="shared" si="1"/>
        <v>0</v>
      </c>
      <c r="M46" s="150">
        <f t="shared" si="2"/>
        <v>0</v>
      </c>
      <c r="N46" s="160">
        <f t="shared" si="3"/>
        <v>2.8543769999999999</v>
      </c>
      <c r="O46" s="160">
        <f t="shared" si="4"/>
        <v>0</v>
      </c>
    </row>
    <row r="47" spans="1:15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93">
        <f>'6º Medição'!M47</f>
        <v>0</v>
      </c>
      <c r="G47" s="170"/>
      <c r="H47" s="93">
        <f>G47+'REAJUSTE BM 07'!H47</f>
        <v>0</v>
      </c>
      <c r="I47" s="94">
        <f>ROUND('6º Medição'!I47*0.0717,2)</f>
        <v>0.49</v>
      </c>
      <c r="J47" s="94">
        <f>'6º Medição'!J47*0.0717</f>
        <v>0.63741300000000001</v>
      </c>
      <c r="K47" s="94">
        <f t="shared" si="0"/>
        <v>0</v>
      </c>
      <c r="L47" s="94">
        <f t="shared" si="1"/>
        <v>0</v>
      </c>
      <c r="M47" s="150">
        <f t="shared" si="2"/>
        <v>0</v>
      </c>
      <c r="N47" s="160">
        <f t="shared" si="3"/>
        <v>0.63741300000000001</v>
      </c>
      <c r="O47" s="160">
        <f t="shared" si="4"/>
        <v>0</v>
      </c>
    </row>
    <row r="48" spans="1:15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93">
        <f>'6º Medição'!M48</f>
        <v>0</v>
      </c>
      <c r="G48" s="170"/>
      <c r="H48" s="93">
        <f>G48+'REAJUSTE BM 07'!H48</f>
        <v>0</v>
      </c>
      <c r="I48" s="94">
        <f>ROUND('6º Medição'!I48*0.0717,2)</f>
        <v>0.49</v>
      </c>
      <c r="J48" s="94">
        <f>'6º Medição'!J48*0.0717</f>
        <v>0.63741300000000001</v>
      </c>
      <c r="K48" s="94">
        <f t="shared" si="0"/>
        <v>0</v>
      </c>
      <c r="L48" s="94">
        <f t="shared" si="1"/>
        <v>0</v>
      </c>
      <c r="M48" s="150">
        <f t="shared" si="2"/>
        <v>0</v>
      </c>
      <c r="N48" s="160">
        <f t="shared" si="3"/>
        <v>0.63741300000000001</v>
      </c>
      <c r="O48" s="160">
        <f t="shared" si="4"/>
        <v>0</v>
      </c>
    </row>
    <row r="49" spans="1:15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93">
        <f>'6º Medição'!M49</f>
        <v>0</v>
      </c>
      <c r="G49" s="170"/>
      <c r="H49" s="93">
        <f>G49+'REAJUSTE BM 07'!H49</f>
        <v>0</v>
      </c>
      <c r="I49" s="94">
        <f>ROUND('6º Medição'!I49*0.0717,2)</f>
        <v>26.88</v>
      </c>
      <c r="J49" s="94">
        <f>'6º Medição'!J49*0.0717</f>
        <v>34.937975999999999</v>
      </c>
      <c r="K49" s="94">
        <f t="shared" si="0"/>
        <v>0</v>
      </c>
      <c r="L49" s="94">
        <f t="shared" si="1"/>
        <v>0</v>
      </c>
      <c r="M49" s="150">
        <f t="shared" si="2"/>
        <v>0</v>
      </c>
      <c r="N49" s="160">
        <f t="shared" si="3"/>
        <v>34.937975999999999</v>
      </c>
      <c r="O49" s="160">
        <f t="shared" si="4"/>
        <v>0</v>
      </c>
    </row>
    <row r="50" spans="1:15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93">
        <f>'6º Medição'!M50</f>
        <v>0</v>
      </c>
      <c r="G50" s="93"/>
      <c r="H50" s="93">
        <f>G50+'REAJUSTE BM 07'!H50</f>
        <v>0</v>
      </c>
      <c r="I50" s="94">
        <f>ROUND('6º Medição'!I50*0.0717,2)</f>
        <v>3.56</v>
      </c>
      <c r="J50" s="94">
        <f>'6º Medição'!J50*0.0717</f>
        <v>4.6260839999999996</v>
      </c>
      <c r="K50" s="94">
        <f t="shared" si="0"/>
        <v>0</v>
      </c>
      <c r="L50" s="94">
        <f t="shared" si="1"/>
        <v>0</v>
      </c>
      <c r="M50" s="150">
        <f t="shared" si="2"/>
        <v>0</v>
      </c>
      <c r="N50" s="160">
        <f t="shared" si="3"/>
        <v>4.6260839999999996</v>
      </c>
      <c r="O50" s="160">
        <f t="shared" si="4"/>
        <v>0</v>
      </c>
    </row>
    <row r="51" spans="1:15" s="3" customFormat="1" ht="60">
      <c r="A51" s="283" t="s">
        <v>5</v>
      </c>
      <c r="B51" s="283" t="s">
        <v>51</v>
      </c>
      <c r="C51" s="85" t="s">
        <v>354</v>
      </c>
      <c r="D51" s="92" t="s">
        <v>241</v>
      </c>
      <c r="E51" s="85" t="s">
        <v>35</v>
      </c>
      <c r="F51" s="93">
        <f>'6º Medição'!M51</f>
        <v>0</v>
      </c>
      <c r="G51" s="93"/>
      <c r="H51" s="93">
        <f>G51+'REAJUSTE BM 07'!H51</f>
        <v>0</v>
      </c>
      <c r="I51" s="94">
        <f>ROUND('6º Medição'!I51*0.0717,2)</f>
        <v>1.02</v>
      </c>
      <c r="J51" s="94">
        <f>'6º Medição'!J51*0.0717</f>
        <v>1.3264499999999999</v>
      </c>
      <c r="K51" s="94">
        <f t="shared" si="0"/>
        <v>0</v>
      </c>
      <c r="L51" s="94">
        <f t="shared" si="1"/>
        <v>0</v>
      </c>
      <c r="M51" s="151">
        <f t="shared" si="2"/>
        <v>0</v>
      </c>
      <c r="N51" s="160">
        <f t="shared" si="3"/>
        <v>1.3264499999999999</v>
      </c>
      <c r="O51" s="160">
        <f t="shared" si="4"/>
        <v>0</v>
      </c>
    </row>
    <row r="52" spans="1:15" s="3" customFormat="1">
      <c r="A52" s="283"/>
      <c r="B52" s="283"/>
      <c r="C52" s="85"/>
      <c r="D52" s="92" t="s">
        <v>501</v>
      </c>
      <c r="E52" s="85"/>
      <c r="F52" s="93">
        <f>'6º Medição'!M52</f>
        <v>0</v>
      </c>
      <c r="G52" s="93"/>
      <c r="H52" s="93">
        <f>G52+'REAJUSTE BM 07'!H52</f>
        <v>0</v>
      </c>
      <c r="I52" s="94">
        <f>ROUND('6º Medição'!I52*0.0717,2)</f>
        <v>0</v>
      </c>
      <c r="J52" s="94">
        <f>'6º Medição'!J52*0.0717</f>
        <v>0</v>
      </c>
      <c r="K52" s="94"/>
      <c r="L52" s="94">
        <f t="shared" si="1"/>
        <v>0</v>
      </c>
      <c r="M52" s="150">
        <f t="shared" si="2"/>
        <v>0</v>
      </c>
      <c r="N52" s="160">
        <f t="shared" si="3"/>
        <v>0</v>
      </c>
      <c r="O52" s="160">
        <f t="shared" si="4"/>
        <v>0</v>
      </c>
    </row>
    <row r="53" spans="1:15" s="3" customFormat="1">
      <c r="A53" s="177"/>
      <c r="B53" s="178"/>
      <c r="C53" s="178"/>
      <c r="D53" s="178"/>
      <c r="E53" s="178"/>
      <c r="F53" s="93">
        <f>'6º Medição'!M53</f>
        <v>0</v>
      </c>
      <c r="G53" s="104"/>
      <c r="H53" s="93">
        <f>G53+'REAJUSTE BM 07'!H53</f>
        <v>0</v>
      </c>
      <c r="I53" s="94">
        <f>ROUND('6º Medição'!I53*0.0717,2)</f>
        <v>0</v>
      </c>
      <c r="J53" s="94">
        <f>'6º Medição'!J53*0.0717</f>
        <v>0</v>
      </c>
      <c r="K53" s="94"/>
      <c r="L53" s="94">
        <f t="shared" si="1"/>
        <v>0</v>
      </c>
      <c r="M53" s="150">
        <f t="shared" si="2"/>
        <v>0</v>
      </c>
      <c r="N53" s="160">
        <f t="shared" si="3"/>
        <v>0</v>
      </c>
      <c r="O53" s="160">
        <f t="shared" si="4"/>
        <v>0</v>
      </c>
    </row>
    <row r="54" spans="1:15" s="3" customFormat="1">
      <c r="A54" s="88"/>
      <c r="B54" s="88"/>
      <c r="C54" s="105">
        <v>5</v>
      </c>
      <c r="D54" s="96" t="s">
        <v>52</v>
      </c>
      <c r="E54" s="86"/>
      <c r="F54" s="93">
        <f>'6º Medição'!M54</f>
        <v>0</v>
      </c>
      <c r="G54" s="97"/>
      <c r="H54" s="93">
        <f>G54+'REAJUSTE BM 07'!H54</f>
        <v>0</v>
      </c>
      <c r="I54" s="94">
        <f>ROUND('6º Medição'!I54*0.0717,2)</f>
        <v>0</v>
      </c>
      <c r="J54" s="94">
        <f>'6º Medição'!J54*0.0717</f>
        <v>0</v>
      </c>
      <c r="K54" s="94"/>
      <c r="L54" s="94">
        <f t="shared" si="1"/>
        <v>0</v>
      </c>
      <c r="M54" s="150">
        <f t="shared" si="2"/>
        <v>0</v>
      </c>
      <c r="N54" s="160">
        <f t="shared" si="3"/>
        <v>0</v>
      </c>
      <c r="O54" s="160">
        <f t="shared" si="4"/>
        <v>0</v>
      </c>
    </row>
    <row r="55" spans="1:15" s="3" customFormat="1" ht="60">
      <c r="A55" s="283" t="s">
        <v>5</v>
      </c>
      <c r="B55" s="283" t="s">
        <v>53</v>
      </c>
      <c r="C55" s="283" t="s">
        <v>355</v>
      </c>
      <c r="D55" s="92" t="s">
        <v>243</v>
      </c>
      <c r="E55" s="85" t="s">
        <v>29</v>
      </c>
      <c r="F55" s="93">
        <f>'6º Medição'!M55</f>
        <v>0</v>
      </c>
      <c r="G55" s="93"/>
      <c r="H55" s="93">
        <f>G55+'REAJUSTE BM 07'!H55</f>
        <v>0</v>
      </c>
      <c r="I55" s="94">
        <f>ROUND('6º Medição'!I55*0.0717,2)</f>
        <v>2</v>
      </c>
      <c r="J55" s="94">
        <f>'6º Medição'!J55*0.0717</f>
        <v>2.596257</v>
      </c>
      <c r="K55" s="94">
        <f t="shared" si="0"/>
        <v>0</v>
      </c>
      <c r="L55" s="94">
        <f t="shared" si="1"/>
        <v>0</v>
      </c>
      <c r="M55" s="150">
        <f t="shared" si="2"/>
        <v>0</v>
      </c>
      <c r="N55" s="160">
        <f t="shared" si="3"/>
        <v>2.596257</v>
      </c>
      <c r="O55" s="160">
        <f t="shared" si="4"/>
        <v>0</v>
      </c>
    </row>
    <row r="56" spans="1:15" s="3" customFormat="1" ht="15" customHeight="1">
      <c r="A56" s="176" t="s">
        <v>54</v>
      </c>
      <c r="B56" s="176"/>
      <c r="C56" s="176"/>
      <c r="D56" s="176"/>
      <c r="E56" s="176"/>
      <c r="F56" s="93">
        <f>'6º Medição'!M56</f>
        <v>0</v>
      </c>
      <c r="G56" s="106"/>
      <c r="H56" s="93">
        <f>G56+'REAJUSTE BM 07'!H56</f>
        <v>0</v>
      </c>
      <c r="I56" s="94">
        <f>ROUND('6º Medição'!I56*0.0717,2)</f>
        <v>0</v>
      </c>
      <c r="J56" s="94">
        <f>'6º Medição'!J56*0.0717</f>
        <v>0</v>
      </c>
      <c r="K56" s="94"/>
      <c r="L56" s="94">
        <f t="shared" si="1"/>
        <v>0</v>
      </c>
      <c r="M56" s="150">
        <f t="shared" si="2"/>
        <v>0</v>
      </c>
      <c r="N56" s="160">
        <f t="shared" si="3"/>
        <v>0</v>
      </c>
      <c r="O56" s="160">
        <f t="shared" si="4"/>
        <v>0</v>
      </c>
    </row>
    <row r="57" spans="1:15" s="3" customFormat="1">
      <c r="A57" s="179"/>
      <c r="B57" s="179"/>
      <c r="C57" s="179"/>
      <c r="D57" s="179"/>
      <c r="E57" s="179"/>
      <c r="F57" s="93">
        <f>'6º Medição'!M57</f>
        <v>0</v>
      </c>
      <c r="G57" s="107"/>
      <c r="H57" s="93">
        <f>G57+'REAJUSTE BM 07'!H57</f>
        <v>0</v>
      </c>
      <c r="I57" s="94">
        <f>ROUND('6º Medição'!I57*0.0717,2)</f>
        <v>0</v>
      </c>
      <c r="J57" s="94">
        <f>'6º Medição'!J57*0.0717</f>
        <v>0</v>
      </c>
      <c r="K57" s="94"/>
      <c r="L57" s="94">
        <f t="shared" si="1"/>
        <v>0</v>
      </c>
      <c r="M57" s="150">
        <f t="shared" si="2"/>
        <v>0</v>
      </c>
      <c r="N57" s="160">
        <f t="shared" si="3"/>
        <v>0</v>
      </c>
      <c r="O57" s="160">
        <f t="shared" si="4"/>
        <v>0</v>
      </c>
    </row>
    <row r="58" spans="1:15" s="3" customFormat="1">
      <c r="A58" s="108"/>
      <c r="B58" s="88"/>
      <c r="C58" s="105">
        <v>6</v>
      </c>
      <c r="D58" s="96" t="s">
        <v>55</v>
      </c>
      <c r="E58" s="86"/>
      <c r="F58" s="93">
        <f>'6º Medição'!M58</f>
        <v>0</v>
      </c>
      <c r="G58" s="97"/>
      <c r="H58" s="93">
        <f>G58+'REAJUSTE BM 07'!H58</f>
        <v>0</v>
      </c>
      <c r="I58" s="94">
        <f>ROUND('6º Medição'!I58*0.0717,2)</f>
        <v>0</v>
      </c>
      <c r="J58" s="94">
        <f>'6º Medição'!J58*0.0717</f>
        <v>0</v>
      </c>
      <c r="K58" s="94"/>
      <c r="L58" s="94">
        <f t="shared" si="1"/>
        <v>0</v>
      </c>
      <c r="M58" s="150">
        <f t="shared" si="2"/>
        <v>0</v>
      </c>
      <c r="N58" s="160">
        <f t="shared" si="3"/>
        <v>0</v>
      </c>
      <c r="O58" s="160">
        <f t="shared" si="4"/>
        <v>0</v>
      </c>
    </row>
    <row r="59" spans="1:15" s="3" customFormat="1" ht="24">
      <c r="A59" s="283" t="s">
        <v>5</v>
      </c>
      <c r="B59" s="283" t="s">
        <v>56</v>
      </c>
      <c r="C59" s="283" t="s">
        <v>356</v>
      </c>
      <c r="D59" s="92" t="s">
        <v>57</v>
      </c>
      <c r="E59" s="85" t="s">
        <v>29</v>
      </c>
      <c r="F59" s="93">
        <f>'6º Medição'!M59</f>
        <v>0</v>
      </c>
      <c r="G59" s="93"/>
      <c r="H59" s="93">
        <f>G59+'REAJUSTE BM 07'!H59</f>
        <v>0</v>
      </c>
      <c r="I59" s="94">
        <f>ROUND('6º Medição'!I59*0.0717,2)</f>
        <v>0.37</v>
      </c>
      <c r="J59" s="94">
        <f>'6º Medição'!J59*0.0717</f>
        <v>0.48039000000000004</v>
      </c>
      <c r="K59" s="94">
        <f t="shared" si="0"/>
        <v>0</v>
      </c>
      <c r="L59" s="94">
        <f t="shared" si="1"/>
        <v>0</v>
      </c>
      <c r="M59" s="150">
        <f t="shared" si="2"/>
        <v>0</v>
      </c>
      <c r="N59" s="160">
        <f t="shared" si="3"/>
        <v>0.48039000000000004</v>
      </c>
      <c r="O59" s="160">
        <f t="shared" si="4"/>
        <v>0</v>
      </c>
    </row>
    <row r="60" spans="1:15" s="3" customFormat="1" ht="24">
      <c r="A60" s="283" t="s">
        <v>5</v>
      </c>
      <c r="B60" s="283">
        <v>24758</v>
      </c>
      <c r="C60" s="283" t="s">
        <v>357</v>
      </c>
      <c r="D60" s="92" t="s">
        <v>58</v>
      </c>
      <c r="E60" s="85" t="s">
        <v>29</v>
      </c>
      <c r="F60" s="93">
        <f>'6º Medição'!M60</f>
        <v>0</v>
      </c>
      <c r="G60" s="93"/>
      <c r="H60" s="93">
        <f>G60+'REAJUSTE BM 07'!H60</f>
        <v>0</v>
      </c>
      <c r="I60" s="94">
        <f>ROUND('6º Medição'!I60*0.0717,2)</f>
        <v>3.35</v>
      </c>
      <c r="J60" s="94">
        <f>'6º Medição'!J60*0.0717</f>
        <v>0</v>
      </c>
      <c r="K60" s="94">
        <f t="shared" si="0"/>
        <v>0</v>
      </c>
      <c r="L60" s="94">
        <f t="shared" si="1"/>
        <v>0</v>
      </c>
      <c r="M60" s="150">
        <f t="shared" si="2"/>
        <v>0</v>
      </c>
      <c r="N60" s="160">
        <f t="shared" si="3"/>
        <v>0</v>
      </c>
      <c r="O60" s="160">
        <f t="shared" si="4"/>
        <v>0</v>
      </c>
    </row>
    <row r="61" spans="1:15" s="3" customFormat="1" ht="48">
      <c r="A61" s="283" t="s">
        <v>5</v>
      </c>
      <c r="B61" s="283">
        <v>23711</v>
      </c>
      <c r="C61" s="283" t="s">
        <v>358</v>
      </c>
      <c r="D61" s="92" t="s">
        <v>245</v>
      </c>
      <c r="E61" s="85" t="s">
        <v>29</v>
      </c>
      <c r="F61" s="93">
        <f>'6º Medição'!M61</f>
        <v>0</v>
      </c>
      <c r="G61" s="93"/>
      <c r="H61" s="93">
        <f>G61+'REAJUSTE BM 07'!H61</f>
        <v>0</v>
      </c>
      <c r="I61" s="94">
        <f>ROUND('6º Medição'!I61*0.0717,2)</f>
        <v>1.69</v>
      </c>
      <c r="J61" s="94">
        <f>'6º Medição'!J61*0.0717</f>
        <v>0</v>
      </c>
      <c r="K61" s="94">
        <f t="shared" si="0"/>
        <v>0</v>
      </c>
      <c r="L61" s="94">
        <f t="shared" si="1"/>
        <v>0</v>
      </c>
      <c r="M61" s="150">
        <f t="shared" si="2"/>
        <v>0</v>
      </c>
      <c r="N61" s="160">
        <f t="shared" si="3"/>
        <v>0</v>
      </c>
      <c r="O61" s="160">
        <f t="shared" si="4"/>
        <v>0</v>
      </c>
    </row>
    <row r="62" spans="1:15" s="3" customFormat="1">
      <c r="A62" s="179"/>
      <c r="B62" s="179"/>
      <c r="C62" s="179"/>
      <c r="D62" s="179"/>
      <c r="E62" s="179"/>
      <c r="F62" s="93">
        <f>'6º Medição'!M62</f>
        <v>0</v>
      </c>
      <c r="G62" s="107"/>
      <c r="H62" s="93">
        <f>G62+'REAJUSTE BM 07'!H62</f>
        <v>0</v>
      </c>
      <c r="I62" s="94">
        <f>ROUND('6º Medição'!I62*0.0717,2)</f>
        <v>0</v>
      </c>
      <c r="J62" s="94">
        <f>'6º Medição'!J62*0.0717</f>
        <v>0</v>
      </c>
      <c r="K62" s="94"/>
      <c r="L62" s="94">
        <f t="shared" si="1"/>
        <v>0</v>
      </c>
      <c r="M62" s="150">
        <f t="shared" si="2"/>
        <v>0</v>
      </c>
      <c r="N62" s="160">
        <f t="shared" si="3"/>
        <v>0</v>
      </c>
      <c r="O62" s="160">
        <f t="shared" si="4"/>
        <v>0</v>
      </c>
    </row>
    <row r="63" spans="1:15" s="3" customFormat="1" ht="24">
      <c r="A63" s="108"/>
      <c r="B63" s="88"/>
      <c r="C63" s="105">
        <v>7</v>
      </c>
      <c r="D63" s="96" t="s">
        <v>59</v>
      </c>
      <c r="E63" s="86"/>
      <c r="F63" s="93">
        <f>'6º Medição'!M63</f>
        <v>0</v>
      </c>
      <c r="G63" s="97"/>
      <c r="H63" s="93">
        <f>G63+'REAJUSTE BM 07'!H63</f>
        <v>0</v>
      </c>
      <c r="I63" s="94">
        <f>ROUND('6º Medição'!I63*0.0717,2)</f>
        <v>0</v>
      </c>
      <c r="J63" s="94">
        <f>'6º Medição'!J63*0.0717</f>
        <v>0</v>
      </c>
      <c r="K63" s="94"/>
      <c r="L63" s="94">
        <f t="shared" si="1"/>
        <v>0</v>
      </c>
      <c r="M63" s="150">
        <f t="shared" si="2"/>
        <v>0</v>
      </c>
      <c r="N63" s="160">
        <f t="shared" si="3"/>
        <v>0</v>
      </c>
      <c r="O63" s="160">
        <f t="shared" si="4"/>
        <v>0</v>
      </c>
    </row>
    <row r="64" spans="1:15" s="3" customFormat="1">
      <c r="A64" s="283"/>
      <c r="B64" s="283"/>
      <c r="C64" s="283"/>
      <c r="D64" s="100" t="s">
        <v>60</v>
      </c>
      <c r="E64" s="85"/>
      <c r="F64" s="93">
        <f>'6º Medição'!M64</f>
        <v>0</v>
      </c>
      <c r="G64" s="93"/>
      <c r="H64" s="93">
        <f>G64+'REAJUSTE BM 07'!H64</f>
        <v>0</v>
      </c>
      <c r="I64" s="94">
        <f>ROUND('6º Medição'!I64*0.0717,2)</f>
        <v>0</v>
      </c>
      <c r="J64" s="94">
        <f>'6º Medição'!J64*0.0717</f>
        <v>0</v>
      </c>
      <c r="K64" s="94"/>
      <c r="L64" s="94">
        <f t="shared" si="1"/>
        <v>0</v>
      </c>
      <c r="M64" s="150">
        <f t="shared" si="2"/>
        <v>0</v>
      </c>
      <c r="N64" s="160">
        <f t="shared" si="3"/>
        <v>0</v>
      </c>
      <c r="O64" s="160">
        <f t="shared" si="4"/>
        <v>0</v>
      </c>
    </row>
    <row r="65" spans="1:15" s="3" customFormat="1" ht="48">
      <c r="A65" s="283" t="s">
        <v>5</v>
      </c>
      <c r="B65" s="283" t="s">
        <v>61</v>
      </c>
      <c r="C65" s="283" t="s">
        <v>359</v>
      </c>
      <c r="D65" s="92" t="s">
        <v>246</v>
      </c>
      <c r="E65" s="85" t="s">
        <v>29</v>
      </c>
      <c r="F65" s="93">
        <f>'6º Medição'!M65</f>
        <v>0</v>
      </c>
      <c r="G65" s="93"/>
      <c r="H65" s="93">
        <f>G65+'REAJUSTE BM 07'!H65</f>
        <v>0</v>
      </c>
      <c r="I65" s="94">
        <f>ROUND('6º Medição'!I65*0.0717,2)</f>
        <v>1.66</v>
      </c>
      <c r="J65" s="94">
        <f>'6º Medição'!J65*0.0717</f>
        <v>2.1553019999999998</v>
      </c>
      <c r="K65" s="94">
        <f t="shared" si="0"/>
        <v>0</v>
      </c>
      <c r="L65" s="94">
        <f t="shared" si="1"/>
        <v>0</v>
      </c>
      <c r="M65" s="151">
        <f t="shared" si="2"/>
        <v>0</v>
      </c>
      <c r="N65" s="160">
        <f t="shared" si="3"/>
        <v>2.1553019999999998</v>
      </c>
      <c r="O65" s="160">
        <f t="shared" si="4"/>
        <v>0</v>
      </c>
    </row>
    <row r="66" spans="1:15" s="3" customFormat="1" ht="60.75" customHeight="1">
      <c r="A66" s="283" t="s">
        <v>5</v>
      </c>
      <c r="B66" s="283" t="s">
        <v>62</v>
      </c>
      <c r="C66" s="283" t="s">
        <v>360</v>
      </c>
      <c r="D66" s="92" t="s">
        <v>248</v>
      </c>
      <c r="E66" s="85" t="s">
        <v>29</v>
      </c>
      <c r="F66" s="93">
        <f>'6º Medição'!M66</f>
        <v>324.3</v>
      </c>
      <c r="G66" s="93"/>
      <c r="H66" s="93">
        <f>G66+'REAJUSTE BM 07'!H66</f>
        <v>0</v>
      </c>
      <c r="I66" s="94">
        <f>ROUND('6º Medição'!I66*0.0717,2)</f>
        <v>1.06</v>
      </c>
      <c r="J66" s="94">
        <f>'6º Medição'!J66*0.0717</f>
        <v>1.3809420000000001</v>
      </c>
      <c r="K66" s="94">
        <f t="shared" si="0"/>
        <v>0</v>
      </c>
      <c r="L66" s="94">
        <f t="shared" si="1"/>
        <v>0</v>
      </c>
      <c r="M66" s="150">
        <f t="shared" si="2"/>
        <v>324.3</v>
      </c>
      <c r="N66" s="160">
        <f t="shared" si="3"/>
        <v>1.3809420000000001</v>
      </c>
      <c r="O66" s="160">
        <f t="shared" si="4"/>
        <v>447.83949060000003</v>
      </c>
    </row>
    <row r="67" spans="1:15" s="4" customFormat="1" ht="48">
      <c r="A67" s="283" t="s">
        <v>31</v>
      </c>
      <c r="B67" s="283">
        <v>102</v>
      </c>
      <c r="C67" s="283" t="s">
        <v>361</v>
      </c>
      <c r="D67" s="92" t="s">
        <v>249</v>
      </c>
      <c r="E67" s="85" t="s">
        <v>29</v>
      </c>
      <c r="F67" s="93">
        <f>'6º Medição'!M67</f>
        <v>67.94</v>
      </c>
      <c r="G67" s="93"/>
      <c r="H67" s="93">
        <f>G67+'REAJUSTE BM 07'!H67</f>
        <v>0</v>
      </c>
      <c r="I67" s="94">
        <f>ROUND('6º Medição'!I67*0.0717,2)</f>
        <v>3.6</v>
      </c>
      <c r="J67" s="94">
        <f>'6º Medição'!J67*0.0717</f>
        <v>4.6805760000000003</v>
      </c>
      <c r="K67" s="94">
        <f t="shared" si="0"/>
        <v>0</v>
      </c>
      <c r="L67" s="94">
        <f t="shared" si="1"/>
        <v>0</v>
      </c>
      <c r="M67" s="150">
        <f t="shared" si="2"/>
        <v>67.94</v>
      </c>
      <c r="N67" s="160">
        <f t="shared" si="3"/>
        <v>4.6805760000000003</v>
      </c>
      <c r="O67" s="160">
        <f t="shared" si="4"/>
        <v>317.99833344000001</v>
      </c>
    </row>
    <row r="68" spans="1:15" s="3" customFormat="1" ht="48">
      <c r="A68" s="283" t="s">
        <v>5</v>
      </c>
      <c r="B68" s="283" t="s">
        <v>63</v>
      </c>
      <c r="C68" s="283" t="s">
        <v>362</v>
      </c>
      <c r="D68" s="92" t="s">
        <v>251</v>
      </c>
      <c r="E68" s="85" t="s">
        <v>29</v>
      </c>
      <c r="F68" s="93">
        <f>'6º Medição'!M68</f>
        <v>13.88</v>
      </c>
      <c r="G68" s="93"/>
      <c r="H68" s="93">
        <f>G68+'REAJUSTE BM 07'!H68</f>
        <v>0</v>
      </c>
      <c r="I68" s="94">
        <f>ROUND('6º Medição'!I68*0.0717,2)</f>
        <v>1.05</v>
      </c>
      <c r="J68" s="94">
        <f>'6º Medição'!J68*0.0717</f>
        <v>1.3694700000000002</v>
      </c>
      <c r="K68" s="94">
        <f t="shared" si="0"/>
        <v>0</v>
      </c>
      <c r="L68" s="94">
        <f t="shared" si="1"/>
        <v>0</v>
      </c>
      <c r="M68" s="150">
        <f t="shared" si="2"/>
        <v>13.88</v>
      </c>
      <c r="N68" s="160">
        <f t="shared" si="3"/>
        <v>1.3694700000000002</v>
      </c>
      <c r="O68" s="160">
        <f t="shared" si="4"/>
        <v>19.008243600000004</v>
      </c>
    </row>
    <row r="69" spans="1:15" s="8" customFormat="1" ht="72">
      <c r="A69" s="85" t="s">
        <v>472</v>
      </c>
      <c r="B69" s="85" t="s">
        <v>474</v>
      </c>
      <c r="C69" s="283" t="s">
        <v>363</v>
      </c>
      <c r="D69" s="92" t="s">
        <v>473</v>
      </c>
      <c r="E69" s="85" t="s">
        <v>29</v>
      </c>
      <c r="F69" s="93">
        <f>'6º Medição'!M69</f>
        <v>324.29000000000002</v>
      </c>
      <c r="G69" s="93"/>
      <c r="H69" s="93">
        <f>G69+'REAJUSTE BM 07'!H69</f>
        <v>0</v>
      </c>
      <c r="I69" s="94">
        <f>ROUND('6º Medição'!I69*0.0717,2)</f>
        <v>3.58</v>
      </c>
      <c r="J69" s="94">
        <f>'6º Medição'!J69*0.0717</f>
        <v>4.6583490000000003</v>
      </c>
      <c r="K69" s="94">
        <f t="shared" si="0"/>
        <v>0</v>
      </c>
      <c r="L69" s="94">
        <f t="shared" si="1"/>
        <v>0</v>
      </c>
      <c r="M69" s="150">
        <f t="shared" si="2"/>
        <v>324.29000000000002</v>
      </c>
      <c r="N69" s="160">
        <f t="shared" si="3"/>
        <v>4.6583490000000003</v>
      </c>
      <c r="O69" s="160">
        <f t="shared" si="4"/>
        <v>1510.6559972100001</v>
      </c>
    </row>
    <row r="70" spans="1:15" s="8" customFormat="1" ht="36">
      <c r="A70" s="85" t="s">
        <v>472</v>
      </c>
      <c r="B70" s="85" t="s">
        <v>475</v>
      </c>
      <c r="C70" s="283" t="s">
        <v>364</v>
      </c>
      <c r="D70" s="92" t="s">
        <v>267</v>
      </c>
      <c r="E70" s="85" t="s">
        <v>35</v>
      </c>
      <c r="F70" s="93">
        <f>'6º Medição'!M70</f>
        <v>263.45</v>
      </c>
      <c r="G70" s="93"/>
      <c r="H70" s="93">
        <f>G70+'REAJUSTE BM 07'!H70</f>
        <v>0</v>
      </c>
      <c r="I70" s="94">
        <f>ROUND('6º Medição'!I70*0.0717,2)</f>
        <v>0.45</v>
      </c>
      <c r="J70" s="94">
        <f>'6º Medição'!J70*0.0717</f>
        <v>0.58435500000000007</v>
      </c>
      <c r="K70" s="94">
        <f t="shared" si="0"/>
        <v>0</v>
      </c>
      <c r="L70" s="94">
        <f t="shared" si="1"/>
        <v>0</v>
      </c>
      <c r="M70" s="150">
        <f t="shared" si="2"/>
        <v>263.45</v>
      </c>
      <c r="N70" s="160">
        <f t="shared" si="3"/>
        <v>0.58435500000000007</v>
      </c>
      <c r="O70" s="160">
        <f t="shared" si="4"/>
        <v>153.94832475000001</v>
      </c>
    </row>
    <row r="71" spans="1:15" s="8" customFormat="1" ht="29.25" customHeight="1">
      <c r="A71" s="85" t="s">
        <v>472</v>
      </c>
      <c r="B71" s="85" t="s">
        <v>476</v>
      </c>
      <c r="C71" s="283" t="s">
        <v>365</v>
      </c>
      <c r="D71" s="92" t="s">
        <v>64</v>
      </c>
      <c r="E71" s="85" t="s">
        <v>35</v>
      </c>
      <c r="F71" s="93">
        <f>'6º Medição'!M71</f>
        <v>33.85</v>
      </c>
      <c r="G71" s="93"/>
      <c r="H71" s="93">
        <f>G71+'REAJUSTE BM 07'!H71</f>
        <v>0</v>
      </c>
      <c r="I71" s="94">
        <f>ROUND('6º Medição'!I71*0.0717,2)</f>
        <v>2.2599999999999998</v>
      </c>
      <c r="J71" s="94">
        <f>'6º Medição'!J71*0.0717</f>
        <v>2.9346809999999999</v>
      </c>
      <c r="K71" s="94">
        <f t="shared" si="0"/>
        <v>0</v>
      </c>
      <c r="L71" s="94">
        <f t="shared" si="1"/>
        <v>0</v>
      </c>
      <c r="M71" s="150">
        <f t="shared" si="2"/>
        <v>33.85</v>
      </c>
      <c r="N71" s="160">
        <f t="shared" si="3"/>
        <v>2.9346809999999999</v>
      </c>
      <c r="O71" s="160">
        <f t="shared" si="4"/>
        <v>99.338951850000001</v>
      </c>
    </row>
    <row r="72" spans="1:15" s="3" customFormat="1">
      <c r="A72" s="85"/>
      <c r="B72" s="85"/>
      <c r="C72" s="85"/>
      <c r="D72" s="100" t="s">
        <v>66</v>
      </c>
      <c r="E72" s="85"/>
      <c r="F72" s="93">
        <f>'6º Medição'!M72</f>
        <v>0</v>
      </c>
      <c r="G72" s="93"/>
      <c r="H72" s="93">
        <f>G72+'REAJUSTE BM 07'!H72</f>
        <v>0</v>
      </c>
      <c r="I72" s="94">
        <f>ROUND('6º Medição'!I72*0.0717,2)</f>
        <v>0</v>
      </c>
      <c r="J72" s="94">
        <f>'6º Medição'!J72*0.0717</f>
        <v>0</v>
      </c>
      <c r="K72" s="94"/>
      <c r="L72" s="94">
        <f t="shared" si="1"/>
        <v>0</v>
      </c>
      <c r="M72" s="150">
        <f t="shared" si="2"/>
        <v>0</v>
      </c>
      <c r="N72" s="160">
        <f t="shared" si="3"/>
        <v>0</v>
      </c>
      <c r="O72" s="160">
        <f t="shared" si="4"/>
        <v>0</v>
      </c>
    </row>
    <row r="73" spans="1:15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93">
        <f>'6º Medição'!M73</f>
        <v>0</v>
      </c>
      <c r="G73" s="93"/>
      <c r="H73" s="93">
        <f>G73+'REAJUSTE BM 07'!H73</f>
        <v>0</v>
      </c>
      <c r="I73" s="94">
        <f>ROUND('6º Medição'!I73*0.0717,2)</f>
        <v>0.23</v>
      </c>
      <c r="J73" s="94">
        <f>'6º Medição'!J73*0.0717</f>
        <v>0.30257399999999995</v>
      </c>
      <c r="K73" s="94">
        <f t="shared" si="0"/>
        <v>0</v>
      </c>
      <c r="L73" s="94">
        <f t="shared" si="1"/>
        <v>0</v>
      </c>
      <c r="M73" s="151">
        <f t="shared" si="2"/>
        <v>0</v>
      </c>
      <c r="N73" s="160">
        <f t="shared" si="3"/>
        <v>0.30257399999999995</v>
      </c>
      <c r="O73" s="160">
        <f t="shared" si="4"/>
        <v>0</v>
      </c>
    </row>
    <row r="74" spans="1:15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93">
        <f>'6º Medição'!M74</f>
        <v>0</v>
      </c>
      <c r="G74" s="93"/>
      <c r="H74" s="93">
        <f>G74+'REAJUSTE BM 07'!H74</f>
        <v>0</v>
      </c>
      <c r="I74" s="94">
        <f>ROUND('6º Medição'!I74*0.0717,2)</f>
        <v>0.2</v>
      </c>
      <c r="J74" s="94">
        <f>'6º Medição'!J74*0.0717</f>
        <v>0.26600699999999999</v>
      </c>
      <c r="K74" s="94">
        <f t="shared" si="0"/>
        <v>0</v>
      </c>
      <c r="L74" s="94">
        <f t="shared" si="1"/>
        <v>0</v>
      </c>
      <c r="M74" s="151">
        <f t="shared" si="2"/>
        <v>0</v>
      </c>
      <c r="N74" s="160">
        <f t="shared" si="3"/>
        <v>0.26600699999999999</v>
      </c>
      <c r="O74" s="160">
        <f t="shared" si="4"/>
        <v>0</v>
      </c>
    </row>
    <row r="75" spans="1:15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93">
        <f>'6º Medição'!M75</f>
        <v>1695.136</v>
      </c>
      <c r="G75" s="159">
        <v>800</v>
      </c>
      <c r="H75" s="93">
        <f>G75+'REAJUSTE BM 07'!H75</f>
        <v>1453</v>
      </c>
      <c r="I75" s="94">
        <f>ROUND('6º Medição'!I75*0.0717,2)</f>
        <v>1.1000000000000001</v>
      </c>
      <c r="J75" s="94">
        <f>'6º Medição'!J75*0.0717</f>
        <v>1.4268299999999998</v>
      </c>
      <c r="K75" s="94">
        <f t="shared" si="0"/>
        <v>1141.4639999999999</v>
      </c>
      <c r="L75" s="94">
        <f t="shared" si="1"/>
        <v>2073.1839899999995</v>
      </c>
      <c r="M75" s="151">
        <f t="shared" si="2"/>
        <v>242.13599999999997</v>
      </c>
      <c r="N75" s="160">
        <f t="shared" si="3"/>
        <v>1.4268299999999998</v>
      </c>
      <c r="O75" s="160">
        <f t="shared" si="4"/>
        <v>345.48690887999993</v>
      </c>
    </row>
    <row r="76" spans="1:15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93">
        <f>'6º Medição'!M76</f>
        <v>264.95</v>
      </c>
      <c r="G76" s="93"/>
      <c r="H76" s="93">
        <f>G76+'REAJUSTE BM 07'!H76</f>
        <v>0</v>
      </c>
      <c r="I76" s="94">
        <f>ROUND('6º Medição'!I76*0.0717,2)</f>
        <v>2.81</v>
      </c>
      <c r="J76" s="94">
        <f>'6º Medição'!J76*0.0717</f>
        <v>3.653832</v>
      </c>
      <c r="K76" s="94">
        <f t="shared" si="0"/>
        <v>0</v>
      </c>
      <c r="L76" s="94">
        <f t="shared" si="1"/>
        <v>0</v>
      </c>
      <c r="M76" s="150">
        <f t="shared" si="2"/>
        <v>264.95</v>
      </c>
      <c r="N76" s="160">
        <f t="shared" si="3"/>
        <v>3.653832</v>
      </c>
      <c r="O76" s="160">
        <f t="shared" si="4"/>
        <v>968.08278839999991</v>
      </c>
    </row>
    <row r="77" spans="1:15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93">
        <f>'6º Medição'!M77</f>
        <v>885.78</v>
      </c>
      <c r="G77" s="93"/>
      <c r="H77" s="93">
        <f>G77+'REAJUSTE BM 07'!H77</f>
        <v>0</v>
      </c>
      <c r="I77" s="94">
        <f>ROUND('6º Medição'!I77*0.0717,2)</f>
        <v>0.92</v>
      </c>
      <c r="J77" s="94">
        <f>'6º Medição'!J77*0.0717</f>
        <v>1.1945220000000001</v>
      </c>
      <c r="K77" s="94">
        <f t="shared" si="0"/>
        <v>0</v>
      </c>
      <c r="L77" s="94">
        <f t="shared" si="1"/>
        <v>0</v>
      </c>
      <c r="M77" s="150">
        <f t="shared" si="2"/>
        <v>885.78</v>
      </c>
      <c r="N77" s="160">
        <f t="shared" si="3"/>
        <v>1.1945220000000001</v>
      </c>
      <c r="O77" s="160">
        <f t="shared" si="4"/>
        <v>1058.0836971599999</v>
      </c>
    </row>
    <row r="78" spans="1:15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93">
        <f>'6º Medição'!M78</f>
        <v>885.78</v>
      </c>
      <c r="G78" s="93"/>
      <c r="H78" s="93">
        <f>G78+'REAJUSTE BM 07'!H78</f>
        <v>0</v>
      </c>
      <c r="I78" s="94">
        <f>ROUND('6º Medição'!I78*0.0717,2)</f>
        <v>0.92</v>
      </c>
      <c r="J78" s="94">
        <f>'6º Medição'!J78*0.0717</f>
        <v>1.1909369999999999</v>
      </c>
      <c r="K78" s="94">
        <f t="shared" si="0"/>
        <v>0</v>
      </c>
      <c r="L78" s="94">
        <f t="shared" si="1"/>
        <v>0</v>
      </c>
      <c r="M78" s="150">
        <f t="shared" si="2"/>
        <v>885.78</v>
      </c>
      <c r="N78" s="160">
        <f t="shared" si="3"/>
        <v>1.1909369999999999</v>
      </c>
      <c r="O78" s="160">
        <f t="shared" si="4"/>
        <v>1054.9081758599998</v>
      </c>
    </row>
    <row r="79" spans="1:15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93">
        <f>'6º Medição'!M79</f>
        <v>48.5</v>
      </c>
      <c r="G79" s="93"/>
      <c r="H79" s="93">
        <f>G79+'REAJUSTE BM 07'!H79</f>
        <v>0</v>
      </c>
      <c r="I79" s="94">
        <f>ROUND('6º Medição'!I79*0.0717,2)</f>
        <v>2.2599999999999998</v>
      </c>
      <c r="J79" s="94">
        <f>'6º Medição'!J79*0.0717</f>
        <v>2.9346809999999999</v>
      </c>
      <c r="K79" s="94">
        <f t="shared" si="0"/>
        <v>0</v>
      </c>
      <c r="L79" s="94">
        <f t="shared" si="1"/>
        <v>0</v>
      </c>
      <c r="M79" s="150">
        <f t="shared" si="2"/>
        <v>48.5</v>
      </c>
      <c r="N79" s="160">
        <f t="shared" si="3"/>
        <v>2.9346809999999999</v>
      </c>
      <c r="O79" s="160">
        <f t="shared" si="4"/>
        <v>142.33202850000001</v>
      </c>
    </row>
    <row r="80" spans="1:15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93">
        <f>'6º Medição'!M80</f>
        <v>979.55</v>
      </c>
      <c r="G80" s="93"/>
      <c r="H80" s="93">
        <f>G80+'REAJUSTE BM 07'!H80</f>
        <v>0</v>
      </c>
      <c r="I80" s="94">
        <f>ROUND('6º Medição'!I80*0.0717,2)</f>
        <v>1.34</v>
      </c>
      <c r="J80" s="94">
        <f>'6º Medição'!J80*0.0717</f>
        <v>1.7394420000000002</v>
      </c>
      <c r="K80" s="94">
        <f t="shared" ref="K80:K143" si="5">J80*G80</f>
        <v>0</v>
      </c>
      <c r="L80" s="94">
        <f t="shared" ref="L80:L143" si="6">H80*J80</f>
        <v>0</v>
      </c>
      <c r="M80" s="150">
        <f t="shared" ref="M80:M143" si="7">F80-H80</f>
        <v>979.55</v>
      </c>
      <c r="N80" s="160">
        <f t="shared" ref="N80:N143" si="8">J80</f>
        <v>1.7394420000000002</v>
      </c>
      <c r="O80" s="160">
        <f t="shared" ref="O80:O143" si="9">M80*N80</f>
        <v>1703.8704111000002</v>
      </c>
    </row>
    <row r="81" spans="1:15" s="3" customFormat="1">
      <c r="A81" s="85"/>
      <c r="B81" s="85"/>
      <c r="C81" s="85"/>
      <c r="D81" s="100" t="s">
        <v>78</v>
      </c>
      <c r="E81" s="85"/>
      <c r="F81" s="93">
        <f>'6º Medição'!M81</f>
        <v>0</v>
      </c>
      <c r="G81" s="93"/>
      <c r="H81" s="93">
        <f>G81+'REAJUSTE BM 07'!H81</f>
        <v>0</v>
      </c>
      <c r="I81" s="94">
        <f>ROUND('6º Medição'!I81*0.0717,2)</f>
        <v>0</v>
      </c>
      <c r="J81" s="94">
        <f>'6º Medição'!J81*0.0717</f>
        <v>0</v>
      </c>
      <c r="K81" s="94"/>
      <c r="L81" s="94">
        <f t="shared" si="6"/>
        <v>0</v>
      </c>
      <c r="M81" s="150">
        <f t="shared" si="7"/>
        <v>0</v>
      </c>
      <c r="N81" s="160">
        <f t="shared" si="8"/>
        <v>0</v>
      </c>
      <c r="O81" s="160">
        <f t="shared" si="9"/>
        <v>0</v>
      </c>
    </row>
    <row r="82" spans="1:15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93">
        <f>'6º Medição'!M82</f>
        <v>410.33</v>
      </c>
      <c r="G82" s="159">
        <v>410.33</v>
      </c>
      <c r="H82" s="93">
        <f>G82+'REAJUSTE BM 07'!H82</f>
        <v>410.33</v>
      </c>
      <c r="I82" s="94">
        <f>ROUND('6º Medição'!I82*0.0717,2)</f>
        <v>0.23</v>
      </c>
      <c r="J82" s="94">
        <f>'6º Medição'!J82*0.0717</f>
        <v>0.30257399999999995</v>
      </c>
      <c r="K82" s="94">
        <f t="shared" si="5"/>
        <v>124.15518941999997</v>
      </c>
      <c r="L82" s="94">
        <f t="shared" si="6"/>
        <v>124.15518941999997</v>
      </c>
      <c r="M82" s="150">
        <f t="shared" si="7"/>
        <v>0</v>
      </c>
      <c r="N82" s="160">
        <f t="shared" si="8"/>
        <v>0.30257399999999995</v>
      </c>
      <c r="O82" s="160">
        <f t="shared" si="9"/>
        <v>0</v>
      </c>
    </row>
    <row r="83" spans="1:15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93">
        <f>'6º Medição'!M83</f>
        <v>410.33</v>
      </c>
      <c r="G83" s="159">
        <f>410.33*80/100</f>
        <v>328.26400000000001</v>
      </c>
      <c r="H83" s="93">
        <f>G83+'REAJUSTE BM 07'!H83</f>
        <v>328.26400000000001</v>
      </c>
      <c r="I83" s="94">
        <f>ROUND('6º Medição'!I83*0.0717,2)</f>
        <v>1.1000000000000001</v>
      </c>
      <c r="J83" s="94">
        <f>'6º Medição'!J83*0.0717</f>
        <v>1.4268299999999998</v>
      </c>
      <c r="K83" s="94">
        <f t="shared" si="5"/>
        <v>468.37692311999996</v>
      </c>
      <c r="L83" s="94">
        <f t="shared" si="6"/>
        <v>468.37692311999996</v>
      </c>
      <c r="M83" s="150">
        <f t="shared" si="7"/>
        <v>82.065999999999974</v>
      </c>
      <c r="N83" s="160">
        <f t="shared" si="8"/>
        <v>1.4268299999999998</v>
      </c>
      <c r="O83" s="160">
        <f t="shared" si="9"/>
        <v>117.09423077999995</v>
      </c>
    </row>
    <row r="84" spans="1:15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93">
        <f>'6º Medição'!M84</f>
        <v>362.33</v>
      </c>
      <c r="G84" s="93"/>
      <c r="H84" s="93">
        <f>G84+'REAJUSTE BM 07'!H84</f>
        <v>0</v>
      </c>
      <c r="I84" s="94">
        <f>ROUND('6º Medição'!I84*0.0717,2)</f>
        <v>0.92</v>
      </c>
      <c r="J84" s="94">
        <f>'6º Medição'!J84*0.0717</f>
        <v>1.1945220000000001</v>
      </c>
      <c r="K84" s="94">
        <f t="shared" si="5"/>
        <v>0</v>
      </c>
      <c r="L84" s="94">
        <f t="shared" si="6"/>
        <v>0</v>
      </c>
      <c r="M84" s="150">
        <f t="shared" si="7"/>
        <v>362.33</v>
      </c>
      <c r="N84" s="160">
        <f t="shared" si="8"/>
        <v>1.1945220000000001</v>
      </c>
      <c r="O84" s="160">
        <f t="shared" si="9"/>
        <v>432.81115626000002</v>
      </c>
    </row>
    <row r="85" spans="1:15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93">
        <f>'6º Medição'!M85</f>
        <v>362.33</v>
      </c>
      <c r="G85" s="93"/>
      <c r="H85" s="93">
        <f>G85+'REAJUSTE BM 07'!H85</f>
        <v>0</v>
      </c>
      <c r="I85" s="94">
        <f>ROUND('6º Medição'!I85*0.0717,2)</f>
        <v>0.92</v>
      </c>
      <c r="J85" s="94">
        <f>'6º Medição'!J85*0.0717</f>
        <v>1.1909369999999999</v>
      </c>
      <c r="K85" s="94">
        <f t="shared" si="5"/>
        <v>0</v>
      </c>
      <c r="L85" s="94">
        <f t="shared" si="6"/>
        <v>0</v>
      </c>
      <c r="M85" s="150">
        <f t="shared" si="7"/>
        <v>362.33</v>
      </c>
      <c r="N85" s="160">
        <f t="shared" si="8"/>
        <v>1.1909369999999999</v>
      </c>
      <c r="O85" s="160">
        <f t="shared" si="9"/>
        <v>431.51220320999994</v>
      </c>
    </row>
    <row r="86" spans="1:15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93">
        <f>'6º Medição'!M86</f>
        <v>50.55</v>
      </c>
      <c r="G86" s="93"/>
      <c r="H86" s="93">
        <f>G86+'REAJUSTE BM 07'!H86</f>
        <v>0</v>
      </c>
      <c r="I86" s="94">
        <f>ROUND('6º Medição'!I86*0.0717,2)</f>
        <v>1.34</v>
      </c>
      <c r="J86" s="94">
        <f>'6º Medição'!J86*0.0717</f>
        <v>1.7394420000000002</v>
      </c>
      <c r="K86" s="94">
        <f t="shared" si="5"/>
        <v>0</v>
      </c>
      <c r="L86" s="94">
        <f t="shared" si="6"/>
        <v>0</v>
      </c>
      <c r="M86" s="150">
        <f t="shared" si="7"/>
        <v>50.55</v>
      </c>
      <c r="N86" s="160">
        <f t="shared" si="8"/>
        <v>1.7394420000000002</v>
      </c>
      <c r="O86" s="160">
        <f t="shared" si="9"/>
        <v>87.928793100000007</v>
      </c>
    </row>
    <row r="87" spans="1:15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93">
        <f>'6º Medição'!M87</f>
        <v>2.5499999999999998</v>
      </c>
      <c r="G87" s="93"/>
      <c r="H87" s="93">
        <f>G87+'REAJUSTE BM 07'!H87</f>
        <v>0</v>
      </c>
      <c r="I87" s="94">
        <f>ROUND('6º Medição'!I87*0.0717,2)</f>
        <v>3.05</v>
      </c>
      <c r="J87" s="94">
        <f>'6º Medição'!J87*0.0717</f>
        <v>3.9642930000000001</v>
      </c>
      <c r="K87" s="94">
        <f t="shared" si="5"/>
        <v>0</v>
      </c>
      <c r="L87" s="94">
        <f t="shared" si="6"/>
        <v>0</v>
      </c>
      <c r="M87" s="150">
        <f t="shared" si="7"/>
        <v>2.5499999999999998</v>
      </c>
      <c r="N87" s="160">
        <f t="shared" si="8"/>
        <v>3.9642930000000001</v>
      </c>
      <c r="O87" s="160">
        <f t="shared" si="9"/>
        <v>10.108947149999999</v>
      </c>
    </row>
    <row r="88" spans="1:15" s="3" customFormat="1">
      <c r="A88" s="180"/>
      <c r="B88" s="181"/>
      <c r="C88" s="181"/>
      <c r="D88" s="181"/>
      <c r="E88" s="181"/>
      <c r="F88" s="93">
        <f>'6º Medição'!M88</f>
        <v>0</v>
      </c>
      <c r="G88" s="109"/>
      <c r="H88" s="93">
        <f>G88+'REAJUSTE BM 07'!H88</f>
        <v>0</v>
      </c>
      <c r="I88" s="94">
        <f>ROUND('6º Medição'!I88*0.0717,2)</f>
        <v>0</v>
      </c>
      <c r="J88" s="94">
        <f>'6º Medição'!J88*0.0717</f>
        <v>0</v>
      </c>
      <c r="K88" s="94"/>
      <c r="L88" s="94">
        <f t="shared" si="6"/>
        <v>0</v>
      </c>
      <c r="M88" s="150">
        <f t="shared" si="7"/>
        <v>0</v>
      </c>
      <c r="N88" s="160">
        <f t="shared" si="8"/>
        <v>0</v>
      </c>
      <c r="O88" s="160">
        <f t="shared" si="9"/>
        <v>0</v>
      </c>
    </row>
    <row r="89" spans="1:15" s="3" customFormat="1">
      <c r="A89" s="99"/>
      <c r="B89" s="86"/>
      <c r="C89" s="95">
        <v>8</v>
      </c>
      <c r="D89" s="96" t="s">
        <v>87</v>
      </c>
      <c r="E89" s="86"/>
      <c r="F89" s="93">
        <f>'6º Medição'!M89</f>
        <v>0</v>
      </c>
      <c r="G89" s="97"/>
      <c r="H89" s="93">
        <f>G89+'REAJUSTE BM 07'!H89</f>
        <v>0</v>
      </c>
      <c r="I89" s="94">
        <f>ROUND('6º Medição'!I89*0.0717,2)</f>
        <v>0</v>
      </c>
      <c r="J89" s="94">
        <f>'6º Medição'!J89*0.0717</f>
        <v>0</v>
      </c>
      <c r="K89" s="94"/>
      <c r="L89" s="94">
        <f t="shared" si="6"/>
        <v>0</v>
      </c>
      <c r="M89" s="150">
        <f t="shared" si="7"/>
        <v>0</v>
      </c>
      <c r="N89" s="160">
        <f t="shared" si="8"/>
        <v>0</v>
      </c>
      <c r="O89" s="160">
        <f t="shared" si="9"/>
        <v>0</v>
      </c>
    </row>
    <row r="90" spans="1:15" s="3" customFormat="1">
      <c r="A90" s="86"/>
      <c r="B90" s="86"/>
      <c r="C90" s="89"/>
      <c r="D90" s="96" t="s">
        <v>88</v>
      </c>
      <c r="E90" s="86"/>
      <c r="F90" s="93">
        <f>'6º Medição'!M90</f>
        <v>0</v>
      </c>
      <c r="G90" s="97"/>
      <c r="H90" s="93">
        <f>G90+'REAJUSTE BM 07'!H90</f>
        <v>0</v>
      </c>
      <c r="I90" s="94">
        <f>ROUND('6º Medição'!I90*0.0717,2)</f>
        <v>0</v>
      </c>
      <c r="J90" s="94">
        <f>'6º Medição'!J90*0.0717</f>
        <v>0</v>
      </c>
      <c r="K90" s="94"/>
      <c r="L90" s="94">
        <f t="shared" si="6"/>
        <v>0</v>
      </c>
      <c r="M90" s="150">
        <f t="shared" si="7"/>
        <v>0</v>
      </c>
      <c r="N90" s="160">
        <f t="shared" si="8"/>
        <v>0</v>
      </c>
      <c r="O90" s="160">
        <f t="shared" si="9"/>
        <v>0</v>
      </c>
    </row>
    <row r="91" spans="1:15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93">
        <f>'6º Medição'!M91</f>
        <v>7</v>
      </c>
      <c r="G91" s="93"/>
      <c r="H91" s="93">
        <f>G91+'REAJUSTE BM 07'!H91</f>
        <v>0</v>
      </c>
      <c r="I91" s="94">
        <f>ROUND('6º Medição'!I91*0.0717,2)</f>
        <v>19.149999999999999</v>
      </c>
      <c r="J91" s="94">
        <f>'6º Medição'!J91*0.0717</f>
        <v>24.889937999999997</v>
      </c>
      <c r="K91" s="94">
        <f t="shared" si="5"/>
        <v>0</v>
      </c>
      <c r="L91" s="94">
        <f t="shared" si="6"/>
        <v>0</v>
      </c>
      <c r="M91" s="150">
        <f t="shared" si="7"/>
        <v>7</v>
      </c>
      <c r="N91" s="160">
        <f t="shared" si="8"/>
        <v>24.889937999999997</v>
      </c>
      <c r="O91" s="160">
        <f t="shared" si="9"/>
        <v>174.22956599999998</v>
      </c>
    </row>
    <row r="92" spans="1:15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93">
        <f>'6º Medição'!M92</f>
        <v>15</v>
      </c>
      <c r="G92" s="93"/>
      <c r="H92" s="93">
        <f>G92+'REAJUSTE BM 07'!H92</f>
        <v>0</v>
      </c>
      <c r="I92" s="94">
        <f>ROUND('6º Medição'!I92*0.0717,2)</f>
        <v>21.25</v>
      </c>
      <c r="J92" s="94">
        <f>'6º Medição'!J92*0.0717</f>
        <v>27.630312</v>
      </c>
      <c r="K92" s="94">
        <f t="shared" si="5"/>
        <v>0</v>
      </c>
      <c r="L92" s="94">
        <f t="shared" si="6"/>
        <v>0</v>
      </c>
      <c r="M92" s="150">
        <f t="shared" si="7"/>
        <v>15</v>
      </c>
      <c r="N92" s="160">
        <f t="shared" si="8"/>
        <v>27.630312</v>
      </c>
      <c r="O92" s="160">
        <f t="shared" si="9"/>
        <v>414.45468</v>
      </c>
    </row>
    <row r="93" spans="1:15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93">
        <f>'6º Medição'!M93</f>
        <v>1</v>
      </c>
      <c r="G93" s="93"/>
      <c r="H93" s="93">
        <f>G93+'REAJUSTE BM 07'!H93</f>
        <v>0</v>
      </c>
      <c r="I93" s="94">
        <f>ROUND('6º Medição'!I93*0.0717,2)</f>
        <v>23.36</v>
      </c>
      <c r="J93" s="94">
        <f>'6º Medição'!J93*0.0717</f>
        <v>30.370685999999999</v>
      </c>
      <c r="K93" s="94">
        <f t="shared" si="5"/>
        <v>0</v>
      </c>
      <c r="L93" s="94">
        <f t="shared" si="6"/>
        <v>0</v>
      </c>
      <c r="M93" s="150">
        <f t="shared" si="7"/>
        <v>1</v>
      </c>
      <c r="N93" s="160">
        <f t="shared" si="8"/>
        <v>30.370685999999999</v>
      </c>
      <c r="O93" s="160">
        <f t="shared" si="9"/>
        <v>30.370685999999999</v>
      </c>
    </row>
    <row r="94" spans="1:15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93">
        <f>'6º Medição'!M94</f>
        <v>0</v>
      </c>
      <c r="G94" s="93"/>
      <c r="H94" s="93">
        <f>G94+'REAJUSTE BM 07'!H94</f>
        <v>0</v>
      </c>
      <c r="I94" s="94">
        <f>ROUND('6º Medição'!I94*0.0717,2)</f>
        <v>4.3</v>
      </c>
      <c r="J94" s="94">
        <f>'6º Medição'!J94*0.0717</f>
        <v>5.5940339999999997</v>
      </c>
      <c r="K94" s="94">
        <f t="shared" si="5"/>
        <v>0</v>
      </c>
      <c r="L94" s="94">
        <f t="shared" si="6"/>
        <v>0</v>
      </c>
      <c r="M94" s="150">
        <f t="shared" si="7"/>
        <v>0</v>
      </c>
      <c r="N94" s="160">
        <f t="shared" si="8"/>
        <v>5.5940339999999997</v>
      </c>
      <c r="O94" s="160">
        <f t="shared" si="9"/>
        <v>0</v>
      </c>
    </row>
    <row r="95" spans="1:15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93">
        <f>'6º Medição'!M95</f>
        <v>1</v>
      </c>
      <c r="G95" s="93"/>
      <c r="H95" s="93">
        <f>G95+'REAJUSTE BM 07'!H95</f>
        <v>0</v>
      </c>
      <c r="I95" s="94">
        <f>ROUND('6º Medição'!I95*0.0717,2)</f>
        <v>22.66</v>
      </c>
      <c r="J95" s="94">
        <f>'6º Medição'!J95*0.0717</f>
        <v>29.457227999999997</v>
      </c>
      <c r="K95" s="94">
        <f t="shared" si="5"/>
        <v>0</v>
      </c>
      <c r="L95" s="94">
        <f t="shared" si="6"/>
        <v>0</v>
      </c>
      <c r="M95" s="150">
        <f t="shared" si="7"/>
        <v>1</v>
      </c>
      <c r="N95" s="160">
        <f t="shared" si="8"/>
        <v>29.457227999999997</v>
      </c>
      <c r="O95" s="160">
        <f t="shared" si="9"/>
        <v>29.457227999999997</v>
      </c>
    </row>
    <row r="96" spans="1:15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93">
        <f>'6º Medição'!M96</f>
        <v>2</v>
      </c>
      <c r="G96" s="93"/>
      <c r="H96" s="93">
        <f>G96+'REAJUSTE BM 07'!H96</f>
        <v>0</v>
      </c>
      <c r="I96" s="94">
        <f>ROUND('6º Medição'!I96*0.0717,2)</f>
        <v>24.77</v>
      </c>
      <c r="J96" s="94">
        <f>'6º Medição'!J96*0.0717</f>
        <v>32.197602000000003</v>
      </c>
      <c r="K96" s="94">
        <f t="shared" si="5"/>
        <v>0</v>
      </c>
      <c r="L96" s="94">
        <f t="shared" si="6"/>
        <v>0</v>
      </c>
      <c r="M96" s="150">
        <f t="shared" si="7"/>
        <v>2</v>
      </c>
      <c r="N96" s="160">
        <f t="shared" si="8"/>
        <v>32.197602000000003</v>
      </c>
      <c r="O96" s="160">
        <f t="shared" si="9"/>
        <v>64.395204000000007</v>
      </c>
    </row>
    <row r="97" spans="1:15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93">
        <f>'6º Medição'!M97</f>
        <v>1</v>
      </c>
      <c r="G97" s="93"/>
      <c r="H97" s="93">
        <f>G97+'REAJUSTE BM 07'!H97</f>
        <v>0</v>
      </c>
      <c r="I97" s="94">
        <f>ROUND('6º Medição'!I97*0.0717,2)</f>
        <v>28.28</v>
      </c>
      <c r="J97" s="94">
        <f>'6º Medição'!J97*0.0717</f>
        <v>36.764891999999996</v>
      </c>
      <c r="K97" s="94">
        <f t="shared" si="5"/>
        <v>0</v>
      </c>
      <c r="L97" s="94">
        <f t="shared" si="6"/>
        <v>0</v>
      </c>
      <c r="M97" s="150">
        <f t="shared" si="7"/>
        <v>1</v>
      </c>
      <c r="N97" s="160">
        <f t="shared" si="8"/>
        <v>36.764891999999996</v>
      </c>
      <c r="O97" s="160">
        <f t="shared" si="9"/>
        <v>36.764891999999996</v>
      </c>
    </row>
    <row r="98" spans="1:15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93">
        <f>'6º Medição'!M98</f>
        <v>150.57</v>
      </c>
      <c r="G98" s="93"/>
      <c r="H98" s="93">
        <f>G98+'REAJUSTE BM 07'!H98</f>
        <v>0</v>
      </c>
      <c r="I98" s="94">
        <f>ROUND('6º Medição'!I98*0.0717,2)</f>
        <v>1.06</v>
      </c>
      <c r="J98" s="94">
        <f>'6º Medição'!J98*0.0717</f>
        <v>1.3809420000000001</v>
      </c>
      <c r="K98" s="94">
        <f t="shared" si="5"/>
        <v>0</v>
      </c>
      <c r="L98" s="94">
        <f t="shared" si="6"/>
        <v>0</v>
      </c>
      <c r="M98" s="150">
        <f t="shared" si="7"/>
        <v>150.57</v>
      </c>
      <c r="N98" s="160">
        <f t="shared" si="8"/>
        <v>1.3809420000000001</v>
      </c>
      <c r="O98" s="160">
        <f t="shared" si="9"/>
        <v>207.92843694000001</v>
      </c>
    </row>
    <row r="99" spans="1:15" s="3" customFormat="1">
      <c r="A99" s="85"/>
      <c r="B99" s="85"/>
      <c r="C99" s="85"/>
      <c r="D99" s="100" t="s">
        <v>93</v>
      </c>
      <c r="E99" s="85"/>
      <c r="F99" s="93">
        <f>'6º Medição'!M99</f>
        <v>0</v>
      </c>
      <c r="G99" s="93"/>
      <c r="H99" s="93">
        <f>G99+'REAJUSTE BM 07'!H99</f>
        <v>0</v>
      </c>
      <c r="I99" s="94">
        <f>ROUND('6º Medição'!I99*0.0717,2)</f>
        <v>0</v>
      </c>
      <c r="J99" s="94">
        <f>'6º Medição'!J99*0.0717</f>
        <v>0</v>
      </c>
      <c r="K99" s="94">
        <f t="shared" si="5"/>
        <v>0</v>
      </c>
      <c r="L99" s="94">
        <f t="shared" si="6"/>
        <v>0</v>
      </c>
      <c r="M99" s="150">
        <f t="shared" si="7"/>
        <v>0</v>
      </c>
      <c r="N99" s="160">
        <f t="shared" si="8"/>
        <v>0</v>
      </c>
      <c r="O99" s="160">
        <f t="shared" si="9"/>
        <v>0</v>
      </c>
    </row>
    <row r="100" spans="1:15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93">
        <f>'6º Medição'!M100</f>
        <v>41.2</v>
      </c>
      <c r="G100" s="93"/>
      <c r="H100" s="93">
        <f>G100+'REAJUSTE BM 07'!H100</f>
        <v>0</v>
      </c>
      <c r="I100" s="94">
        <f>ROUND('6º Medição'!I100*0.0717,2)</f>
        <v>29.57</v>
      </c>
      <c r="J100" s="94">
        <f>'6º Medição'!J100*0.0717</f>
        <v>38.439087000000001</v>
      </c>
      <c r="K100" s="94">
        <f t="shared" si="5"/>
        <v>0</v>
      </c>
      <c r="L100" s="94">
        <f t="shared" si="6"/>
        <v>0</v>
      </c>
      <c r="M100" s="150">
        <f t="shared" si="7"/>
        <v>41.2</v>
      </c>
      <c r="N100" s="160">
        <f t="shared" si="8"/>
        <v>38.439087000000001</v>
      </c>
      <c r="O100" s="160">
        <f t="shared" si="9"/>
        <v>1583.6903844000001</v>
      </c>
    </row>
    <row r="101" spans="1:15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93">
        <f>'6º Medição'!M101</f>
        <v>0.8</v>
      </c>
      <c r="G101" s="93"/>
      <c r="H101" s="93">
        <f>G101+'REAJUSTE BM 07'!H101</f>
        <v>0</v>
      </c>
      <c r="I101" s="94">
        <f>ROUND('6º Medição'!I101*0.0717,2)</f>
        <v>28.16</v>
      </c>
      <c r="J101" s="94">
        <f>'6º Medição'!J101*0.0717</f>
        <v>36.612170999999996</v>
      </c>
      <c r="K101" s="94">
        <f t="shared" si="5"/>
        <v>0</v>
      </c>
      <c r="L101" s="94">
        <f t="shared" si="6"/>
        <v>0</v>
      </c>
      <c r="M101" s="150">
        <f t="shared" si="7"/>
        <v>0.8</v>
      </c>
      <c r="N101" s="160">
        <f t="shared" si="8"/>
        <v>36.612170999999996</v>
      </c>
      <c r="O101" s="160">
        <f t="shared" si="9"/>
        <v>29.2897368</v>
      </c>
    </row>
    <row r="102" spans="1:15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93">
        <f>'6º Medição'!M102</f>
        <v>15.57</v>
      </c>
      <c r="G102" s="93"/>
      <c r="H102" s="93">
        <f>G102+'REAJUSTE BM 07'!H102</f>
        <v>0</v>
      </c>
      <c r="I102" s="94">
        <f>ROUND('6º Medição'!I102*0.0717,2)</f>
        <v>29.57</v>
      </c>
      <c r="J102" s="94">
        <f>'6º Medição'!J102*0.0717</f>
        <v>38.439087000000001</v>
      </c>
      <c r="K102" s="94">
        <f t="shared" si="5"/>
        <v>0</v>
      </c>
      <c r="L102" s="94">
        <f t="shared" si="6"/>
        <v>0</v>
      </c>
      <c r="M102" s="150">
        <f t="shared" si="7"/>
        <v>15.57</v>
      </c>
      <c r="N102" s="160">
        <f t="shared" si="8"/>
        <v>38.439087000000001</v>
      </c>
      <c r="O102" s="160">
        <f t="shared" si="9"/>
        <v>598.49658459</v>
      </c>
    </row>
    <row r="103" spans="1:15" s="8" customFormat="1">
      <c r="A103" s="85"/>
      <c r="B103" s="85"/>
      <c r="C103" s="85" t="s">
        <v>390</v>
      </c>
      <c r="D103" s="100" t="s">
        <v>102</v>
      </c>
      <c r="E103" s="85"/>
      <c r="F103" s="93">
        <f>'6º Medição'!M103</f>
        <v>0</v>
      </c>
      <c r="G103" s="93"/>
      <c r="H103" s="93">
        <f>G103+'REAJUSTE BM 07'!H103</f>
        <v>0</v>
      </c>
      <c r="I103" s="94">
        <f>ROUND('6º Medição'!I103*0.0717,2)</f>
        <v>0</v>
      </c>
      <c r="J103" s="94">
        <f>'6º Medição'!J103*0.0717</f>
        <v>0</v>
      </c>
      <c r="K103" s="94"/>
      <c r="L103" s="94">
        <f t="shared" si="6"/>
        <v>0</v>
      </c>
      <c r="M103" s="150">
        <f t="shared" si="7"/>
        <v>0</v>
      </c>
      <c r="N103" s="160">
        <f t="shared" si="8"/>
        <v>0</v>
      </c>
      <c r="O103" s="160">
        <f t="shared" si="9"/>
        <v>0</v>
      </c>
    </row>
    <row r="104" spans="1:15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93">
        <f>'6º Medição'!M104</f>
        <v>17.43</v>
      </c>
      <c r="G104" s="93"/>
      <c r="H104" s="93">
        <f>G104+'REAJUSTE BM 07'!H104</f>
        <v>0</v>
      </c>
      <c r="I104" s="94">
        <f>ROUND('6º Medição'!I104*0.0717,2)</f>
        <v>15.52</v>
      </c>
      <c r="J104" s="94">
        <f>'6º Medição'!J104*0.0717</f>
        <v>20.169927000000001</v>
      </c>
      <c r="K104" s="94">
        <f t="shared" si="5"/>
        <v>0</v>
      </c>
      <c r="L104" s="94">
        <f t="shared" si="6"/>
        <v>0</v>
      </c>
      <c r="M104" s="150">
        <f t="shared" si="7"/>
        <v>17.43</v>
      </c>
      <c r="N104" s="160">
        <f t="shared" si="8"/>
        <v>20.169927000000001</v>
      </c>
      <c r="O104" s="160">
        <f t="shared" si="9"/>
        <v>351.56182761000002</v>
      </c>
    </row>
    <row r="105" spans="1:15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93">
        <f>'6º Medição'!M105</f>
        <v>41.2</v>
      </c>
      <c r="G105" s="93"/>
      <c r="H105" s="93">
        <f>G105+'REAJUSTE BM 07'!H105</f>
        <v>0</v>
      </c>
      <c r="I105" s="94">
        <f>ROUND('6º Medição'!I105*0.0717,2)</f>
        <v>2.82</v>
      </c>
      <c r="J105" s="94">
        <f>'6º Medição'!J105*0.0717</f>
        <v>3.6724739999999998</v>
      </c>
      <c r="K105" s="94">
        <f t="shared" si="5"/>
        <v>0</v>
      </c>
      <c r="L105" s="94">
        <f t="shared" si="6"/>
        <v>0</v>
      </c>
      <c r="M105" s="150">
        <f t="shared" si="7"/>
        <v>41.2</v>
      </c>
      <c r="N105" s="160">
        <f t="shared" si="8"/>
        <v>3.6724739999999998</v>
      </c>
      <c r="O105" s="160">
        <f t="shared" si="9"/>
        <v>151.3059288</v>
      </c>
    </row>
    <row r="106" spans="1:15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93">
        <f>'6º Medição'!M106</f>
        <v>3.64</v>
      </c>
      <c r="G106" s="93"/>
      <c r="H106" s="93">
        <f>G106+'REAJUSTE BM 07'!H106</f>
        <v>0</v>
      </c>
      <c r="I106" s="94">
        <f>ROUND('6º Medição'!I106*0.0717,2)</f>
        <v>8.8000000000000007</v>
      </c>
      <c r="J106" s="94">
        <f>'6º Medição'!J106*0.0717</f>
        <v>11.436866999999999</v>
      </c>
      <c r="K106" s="94">
        <f t="shared" si="5"/>
        <v>0</v>
      </c>
      <c r="L106" s="94">
        <f t="shared" si="6"/>
        <v>0</v>
      </c>
      <c r="M106" s="150">
        <f t="shared" si="7"/>
        <v>3.64</v>
      </c>
      <c r="N106" s="160">
        <f t="shared" si="8"/>
        <v>11.436866999999999</v>
      </c>
      <c r="O106" s="160">
        <f t="shared" si="9"/>
        <v>41.630195880000002</v>
      </c>
    </row>
    <row r="107" spans="1:15" s="8" customFormat="1">
      <c r="A107" s="85"/>
      <c r="B107" s="85"/>
      <c r="C107" s="85"/>
      <c r="D107" s="92"/>
      <c r="E107" s="85"/>
      <c r="F107" s="93">
        <f>'6º Medição'!M107</f>
        <v>0</v>
      </c>
      <c r="G107" s="93"/>
      <c r="H107" s="93">
        <f>G107+'REAJUSTE BM 07'!H107</f>
        <v>0</v>
      </c>
      <c r="I107" s="94">
        <f>ROUND('6º Medição'!I107*0.0717,2)</f>
        <v>0</v>
      </c>
      <c r="J107" s="94">
        <f>'6º Medição'!J107*0.0717</f>
        <v>0</v>
      </c>
      <c r="K107" s="94"/>
      <c r="L107" s="94">
        <f t="shared" si="6"/>
        <v>0</v>
      </c>
      <c r="M107" s="150">
        <f t="shared" si="7"/>
        <v>0</v>
      </c>
      <c r="N107" s="160">
        <f t="shared" si="8"/>
        <v>0</v>
      </c>
      <c r="O107" s="160">
        <f t="shared" si="9"/>
        <v>0</v>
      </c>
    </row>
    <row r="108" spans="1:15" s="3" customFormat="1">
      <c r="A108" s="89"/>
      <c r="B108" s="89"/>
      <c r="C108" s="95">
        <v>9</v>
      </c>
      <c r="D108" s="96" t="s">
        <v>108</v>
      </c>
      <c r="E108" s="89"/>
      <c r="F108" s="93">
        <f>'6º Medição'!M108</f>
        <v>0</v>
      </c>
      <c r="G108" s="97"/>
      <c r="H108" s="93">
        <f>G108+'REAJUSTE BM 07'!H108</f>
        <v>0</v>
      </c>
      <c r="I108" s="94">
        <f>ROUND('6º Medição'!I108*0.0717,2)</f>
        <v>0</v>
      </c>
      <c r="J108" s="94">
        <f>'6º Medição'!J108*0.0717</f>
        <v>0</v>
      </c>
      <c r="K108" s="94"/>
      <c r="L108" s="94">
        <f t="shared" si="6"/>
        <v>0</v>
      </c>
      <c r="M108" s="150">
        <f t="shared" si="7"/>
        <v>0</v>
      </c>
      <c r="N108" s="160">
        <f t="shared" si="8"/>
        <v>0</v>
      </c>
      <c r="O108" s="160">
        <f t="shared" si="9"/>
        <v>0</v>
      </c>
    </row>
    <row r="109" spans="1:15" s="3" customFormat="1" ht="15" customHeight="1">
      <c r="A109" s="610" t="s">
        <v>109</v>
      </c>
      <c r="B109" s="611"/>
      <c r="C109" s="611"/>
      <c r="D109" s="611"/>
      <c r="E109" s="612"/>
      <c r="F109" s="93">
        <f>'6º Medição'!M109</f>
        <v>0</v>
      </c>
      <c r="G109" s="106"/>
      <c r="H109" s="93">
        <f>G109+'REAJUSTE BM 07'!H109</f>
        <v>0</v>
      </c>
      <c r="I109" s="94">
        <f>ROUND('6º Medição'!I109*0.0717,2)</f>
        <v>0</v>
      </c>
      <c r="J109" s="94">
        <f>'6º Medição'!J109*0.0717</f>
        <v>0</v>
      </c>
      <c r="K109" s="94"/>
      <c r="L109" s="94">
        <f t="shared" si="6"/>
        <v>0</v>
      </c>
      <c r="M109" s="150">
        <f t="shared" si="7"/>
        <v>0</v>
      </c>
      <c r="N109" s="160">
        <f t="shared" si="8"/>
        <v>0</v>
      </c>
      <c r="O109" s="160">
        <f t="shared" si="9"/>
        <v>0</v>
      </c>
    </row>
    <row r="110" spans="1:15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93">
        <f>'6º Medição'!M110</f>
        <v>1</v>
      </c>
      <c r="G110" s="111"/>
      <c r="H110" s="93">
        <f>G110+'REAJUSTE BM 07'!H110</f>
        <v>0</v>
      </c>
      <c r="I110" s="94">
        <f>ROUND('6º Medição'!I110*0.0717,2)</f>
        <v>174.25</v>
      </c>
      <c r="J110" s="94">
        <f>'6º Medição'!J110*0.0717</f>
        <v>226.53113099999999</v>
      </c>
      <c r="K110" s="94">
        <f t="shared" si="5"/>
        <v>0</v>
      </c>
      <c r="L110" s="94">
        <f t="shared" si="6"/>
        <v>0</v>
      </c>
      <c r="M110" s="150">
        <f t="shared" si="7"/>
        <v>1</v>
      </c>
      <c r="N110" s="160">
        <f t="shared" si="8"/>
        <v>226.53113099999999</v>
      </c>
      <c r="O110" s="160">
        <f t="shared" si="9"/>
        <v>226.53113099999999</v>
      </c>
    </row>
    <row r="111" spans="1:15" s="4" customFormat="1" ht="15" customHeight="1">
      <c r="A111" s="610" t="s">
        <v>112</v>
      </c>
      <c r="B111" s="611"/>
      <c r="C111" s="611"/>
      <c r="D111" s="611"/>
      <c r="E111" s="612"/>
      <c r="F111" s="93">
        <f>'6º Medição'!M111</f>
        <v>0</v>
      </c>
      <c r="G111" s="106"/>
      <c r="H111" s="93">
        <f>G111+'REAJUSTE BM 07'!H111</f>
        <v>0</v>
      </c>
      <c r="I111" s="94">
        <f>ROUND('6º Medição'!I111*0.0717,2)</f>
        <v>0</v>
      </c>
      <c r="J111" s="94">
        <f>'6º Medição'!J111*0.0717</f>
        <v>0</v>
      </c>
      <c r="K111" s="94"/>
      <c r="L111" s="94">
        <f t="shared" si="6"/>
        <v>0</v>
      </c>
      <c r="M111" s="150">
        <f t="shared" si="7"/>
        <v>0</v>
      </c>
      <c r="N111" s="160">
        <f t="shared" si="8"/>
        <v>0</v>
      </c>
      <c r="O111" s="160">
        <f t="shared" si="9"/>
        <v>0</v>
      </c>
    </row>
    <row r="112" spans="1:15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93">
        <f>'6º Medição'!M112</f>
        <v>48</v>
      </c>
      <c r="G112" s="93"/>
      <c r="H112" s="93">
        <f>G112+'REAJUSTE BM 07'!H112</f>
        <v>0</v>
      </c>
      <c r="I112" s="94">
        <f>ROUND('6º Medição'!I112*0.0717,2)</f>
        <v>9</v>
      </c>
      <c r="J112" s="94">
        <f>'6º Medição'!J112*0.0717</f>
        <v>11.703590999999999</v>
      </c>
      <c r="K112" s="94">
        <f t="shared" si="5"/>
        <v>0</v>
      </c>
      <c r="L112" s="94">
        <f t="shared" si="6"/>
        <v>0</v>
      </c>
      <c r="M112" s="150">
        <f t="shared" si="7"/>
        <v>48</v>
      </c>
      <c r="N112" s="160">
        <f t="shared" si="8"/>
        <v>11.703590999999999</v>
      </c>
      <c r="O112" s="160">
        <f t="shared" si="9"/>
        <v>561.77236799999991</v>
      </c>
    </row>
    <row r="113" spans="1:15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93">
        <f>'6º Medição'!M113</f>
        <v>11</v>
      </c>
      <c r="G113" s="93"/>
      <c r="H113" s="93">
        <f>G113+'REAJUSTE BM 07'!H113</f>
        <v>0</v>
      </c>
      <c r="I113" s="94">
        <f>ROUND('6º Medição'!I113*0.0717,2)</f>
        <v>7.6</v>
      </c>
      <c r="J113" s="94">
        <f>'6º Medição'!J113*0.0717</f>
        <v>9.8766750000000005</v>
      </c>
      <c r="K113" s="94">
        <f t="shared" si="5"/>
        <v>0</v>
      </c>
      <c r="L113" s="94">
        <f t="shared" si="6"/>
        <v>0</v>
      </c>
      <c r="M113" s="150">
        <f t="shared" si="7"/>
        <v>11</v>
      </c>
      <c r="N113" s="160">
        <f t="shared" si="8"/>
        <v>9.8766750000000005</v>
      </c>
      <c r="O113" s="160">
        <f t="shared" si="9"/>
        <v>108.64342500000001</v>
      </c>
    </row>
    <row r="114" spans="1:15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93">
        <f>'6º Medição'!M114</f>
        <v>23</v>
      </c>
      <c r="G114" s="93"/>
      <c r="H114" s="93">
        <f>G114+'REAJUSTE BM 07'!H114</f>
        <v>0</v>
      </c>
      <c r="I114" s="94">
        <f>ROUND('6º Medição'!I114*0.0717,2)</f>
        <v>3.86</v>
      </c>
      <c r="J114" s="94">
        <f>'6º Medição'!J114*0.0717</f>
        <v>5.0125469999999996</v>
      </c>
      <c r="K114" s="94">
        <f t="shared" si="5"/>
        <v>0</v>
      </c>
      <c r="L114" s="94">
        <f t="shared" si="6"/>
        <v>0</v>
      </c>
      <c r="M114" s="150">
        <f t="shared" si="7"/>
        <v>23</v>
      </c>
      <c r="N114" s="160">
        <f t="shared" si="8"/>
        <v>5.0125469999999996</v>
      </c>
      <c r="O114" s="160">
        <f t="shared" si="9"/>
        <v>115.28858099999999</v>
      </c>
    </row>
    <row r="115" spans="1:15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93">
        <f>'6º Medição'!M115</f>
        <v>3</v>
      </c>
      <c r="G115" s="93"/>
      <c r="H115" s="93">
        <f>G115+'REAJUSTE BM 07'!H115</f>
        <v>0</v>
      </c>
      <c r="I115" s="94">
        <f>ROUND('6º Medição'!I115*0.0717,2)</f>
        <v>4.51</v>
      </c>
      <c r="J115" s="94">
        <f>'6º Medição'!J115*0.0717</f>
        <v>5.8614749999999995</v>
      </c>
      <c r="K115" s="94">
        <f t="shared" si="5"/>
        <v>0</v>
      </c>
      <c r="L115" s="94">
        <f t="shared" si="6"/>
        <v>0</v>
      </c>
      <c r="M115" s="150">
        <f t="shared" si="7"/>
        <v>3</v>
      </c>
      <c r="N115" s="160">
        <f t="shared" si="8"/>
        <v>5.8614749999999995</v>
      </c>
      <c r="O115" s="160">
        <f t="shared" si="9"/>
        <v>17.584425</v>
      </c>
    </row>
    <row r="116" spans="1:15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93">
        <f>'6º Medição'!M116</f>
        <v>2</v>
      </c>
      <c r="G116" s="93"/>
      <c r="H116" s="93">
        <f>G116+'REAJUSTE BM 07'!H116</f>
        <v>0</v>
      </c>
      <c r="I116" s="94">
        <f>ROUND('6º Medição'!I116*0.0717,2)</f>
        <v>22.45</v>
      </c>
      <c r="J116" s="94">
        <f>'6º Medição'!J116*0.0717</f>
        <v>29.184050999999997</v>
      </c>
      <c r="K116" s="94">
        <f t="shared" si="5"/>
        <v>0</v>
      </c>
      <c r="L116" s="94">
        <f t="shared" si="6"/>
        <v>0</v>
      </c>
      <c r="M116" s="150">
        <f t="shared" si="7"/>
        <v>2</v>
      </c>
      <c r="N116" s="160">
        <f t="shared" si="8"/>
        <v>29.184050999999997</v>
      </c>
      <c r="O116" s="160">
        <f t="shared" si="9"/>
        <v>58.368101999999993</v>
      </c>
    </row>
    <row r="117" spans="1:15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93">
        <f>'6º Medição'!M117</f>
        <v>2</v>
      </c>
      <c r="G117" s="93"/>
      <c r="H117" s="93">
        <f>G117+'REAJUSTE BM 07'!H117</f>
        <v>0</v>
      </c>
      <c r="I117" s="94">
        <f>ROUND('6º Medição'!I117*0.0717,2)</f>
        <v>3.04</v>
      </c>
      <c r="J117" s="94">
        <f>'6º Medição'!J117*0.0717</f>
        <v>3.9506700000000001</v>
      </c>
      <c r="K117" s="94">
        <f t="shared" si="5"/>
        <v>0</v>
      </c>
      <c r="L117" s="94">
        <f t="shared" si="6"/>
        <v>0</v>
      </c>
      <c r="M117" s="150">
        <f t="shared" si="7"/>
        <v>2</v>
      </c>
      <c r="N117" s="160">
        <f t="shared" si="8"/>
        <v>3.9506700000000001</v>
      </c>
      <c r="O117" s="160">
        <f t="shared" si="9"/>
        <v>7.9013400000000003</v>
      </c>
    </row>
    <row r="118" spans="1:15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93">
        <f>'6º Medição'!M118</f>
        <v>87</v>
      </c>
      <c r="G118" s="93"/>
      <c r="H118" s="93">
        <f>G118+'REAJUSTE BM 07'!H118</f>
        <v>0</v>
      </c>
      <c r="I118" s="94">
        <f>ROUND('6º Medição'!I118*0.0717,2)</f>
        <v>3.91</v>
      </c>
      <c r="J118" s="94">
        <f>'6º Medição'!J118*0.0717</f>
        <v>5.086398</v>
      </c>
      <c r="K118" s="94">
        <f t="shared" si="5"/>
        <v>0</v>
      </c>
      <c r="L118" s="94">
        <f t="shared" si="6"/>
        <v>0</v>
      </c>
      <c r="M118" s="150">
        <f t="shared" si="7"/>
        <v>87</v>
      </c>
      <c r="N118" s="160">
        <f t="shared" si="8"/>
        <v>5.086398</v>
      </c>
      <c r="O118" s="160">
        <f t="shared" si="9"/>
        <v>442.51662599999997</v>
      </c>
    </row>
    <row r="119" spans="1:15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93">
        <f>'6º Medição'!M119</f>
        <v>3</v>
      </c>
      <c r="G119" s="93"/>
      <c r="H119" s="93">
        <f>G119+'REAJUSTE BM 07'!H119</f>
        <v>0</v>
      </c>
      <c r="I119" s="94">
        <f>ROUND('6º Medição'!I119*0.0717,2)</f>
        <v>0.53</v>
      </c>
      <c r="J119" s="94">
        <f>'6º Medição'!J119*0.0717</f>
        <v>0.686886</v>
      </c>
      <c r="K119" s="94">
        <f t="shared" si="5"/>
        <v>0</v>
      </c>
      <c r="L119" s="94">
        <f t="shared" si="6"/>
        <v>0</v>
      </c>
      <c r="M119" s="150">
        <f t="shared" si="7"/>
        <v>3</v>
      </c>
      <c r="N119" s="160">
        <f t="shared" si="8"/>
        <v>0.686886</v>
      </c>
      <c r="O119" s="160">
        <f t="shared" si="9"/>
        <v>2.0606580000000001</v>
      </c>
    </row>
    <row r="120" spans="1:15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93">
        <f>'6º Medição'!M120</f>
        <v>64</v>
      </c>
      <c r="G120" s="93"/>
      <c r="H120" s="93">
        <f>G120+'REAJUSTE BM 07'!H120</f>
        <v>0</v>
      </c>
      <c r="I120" s="94">
        <f>ROUND('6º Medição'!I120*0.0717,2)</f>
        <v>1.24</v>
      </c>
      <c r="J120" s="94">
        <f>'6º Medição'!J120*0.0717</f>
        <v>1.6154010000000001</v>
      </c>
      <c r="K120" s="94">
        <f t="shared" si="5"/>
        <v>0</v>
      </c>
      <c r="L120" s="94">
        <f t="shared" si="6"/>
        <v>0</v>
      </c>
      <c r="M120" s="150">
        <f t="shared" si="7"/>
        <v>64</v>
      </c>
      <c r="N120" s="160">
        <f t="shared" si="8"/>
        <v>1.6154010000000001</v>
      </c>
      <c r="O120" s="160">
        <f t="shared" si="9"/>
        <v>103.38566400000001</v>
      </c>
    </row>
    <row r="121" spans="1:15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93">
        <f>'6º Medição'!M121</f>
        <v>4</v>
      </c>
      <c r="G121" s="93"/>
      <c r="H121" s="93">
        <f>G121+'REAJUSTE BM 07'!H121</f>
        <v>0</v>
      </c>
      <c r="I121" s="94">
        <f>ROUND('6º Medição'!I121*0.0717,2)</f>
        <v>1.66</v>
      </c>
      <c r="J121" s="94">
        <f>'6º Medição'!J121*0.0717</f>
        <v>2.163189</v>
      </c>
      <c r="K121" s="94">
        <f t="shared" si="5"/>
        <v>0</v>
      </c>
      <c r="L121" s="94">
        <f t="shared" si="6"/>
        <v>0</v>
      </c>
      <c r="M121" s="150">
        <f t="shared" si="7"/>
        <v>4</v>
      </c>
      <c r="N121" s="160">
        <f t="shared" si="8"/>
        <v>2.163189</v>
      </c>
      <c r="O121" s="160">
        <f t="shared" si="9"/>
        <v>8.6527560000000001</v>
      </c>
    </row>
    <row r="122" spans="1:15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93">
        <f>'6º Medição'!M122</f>
        <v>11</v>
      </c>
      <c r="G122" s="93"/>
      <c r="H122" s="93">
        <f>G122+'REAJUSTE BM 07'!H122</f>
        <v>0</v>
      </c>
      <c r="I122" s="94">
        <f>ROUND('6º Medição'!I122*0.0717,2)</f>
        <v>0</v>
      </c>
      <c r="J122" s="94">
        <f>'6º Medição'!J122*0.0717</f>
        <v>0</v>
      </c>
      <c r="K122" s="94">
        <f t="shared" si="5"/>
        <v>0</v>
      </c>
      <c r="L122" s="94">
        <f t="shared" si="6"/>
        <v>0</v>
      </c>
      <c r="M122" s="150">
        <f t="shared" si="7"/>
        <v>11</v>
      </c>
      <c r="N122" s="160">
        <f t="shared" si="8"/>
        <v>0</v>
      </c>
      <c r="O122" s="160">
        <f t="shared" si="9"/>
        <v>0</v>
      </c>
    </row>
    <row r="123" spans="1:15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93">
        <f>'6º Medição'!M123</f>
        <v>82</v>
      </c>
      <c r="G123" s="93"/>
      <c r="H123" s="93">
        <f>G123+'REAJUSTE BM 07'!H123</f>
        <v>0</v>
      </c>
      <c r="I123" s="94">
        <f>ROUND('6º Medição'!I123*0.0717,2)</f>
        <v>4.62</v>
      </c>
      <c r="J123" s="94">
        <f>'6º Medição'!J123*0.0717</f>
        <v>5.9998560000000003</v>
      </c>
      <c r="K123" s="94">
        <f t="shared" si="5"/>
        <v>0</v>
      </c>
      <c r="L123" s="94">
        <f t="shared" si="6"/>
        <v>0</v>
      </c>
      <c r="M123" s="150">
        <f t="shared" si="7"/>
        <v>82</v>
      </c>
      <c r="N123" s="160">
        <f t="shared" si="8"/>
        <v>5.9998560000000003</v>
      </c>
      <c r="O123" s="160">
        <f t="shared" si="9"/>
        <v>491.98819200000003</v>
      </c>
    </row>
    <row r="124" spans="1:15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93">
        <f>'6º Medição'!M124</f>
        <v>19</v>
      </c>
      <c r="G124" s="93"/>
      <c r="H124" s="93">
        <f>G124+'REAJUSTE BM 07'!H124</f>
        <v>0</v>
      </c>
      <c r="I124" s="94">
        <f>ROUND('6º Medição'!I124*0.0717,2)</f>
        <v>1.24</v>
      </c>
      <c r="J124" s="94">
        <f>'6º Medição'!J124*0.0717</f>
        <v>1.6154010000000001</v>
      </c>
      <c r="K124" s="94">
        <f t="shared" si="5"/>
        <v>0</v>
      </c>
      <c r="L124" s="94">
        <f t="shared" si="6"/>
        <v>0</v>
      </c>
      <c r="M124" s="150">
        <f t="shared" si="7"/>
        <v>19</v>
      </c>
      <c r="N124" s="160">
        <f t="shared" si="8"/>
        <v>1.6154010000000001</v>
      </c>
      <c r="O124" s="160">
        <f t="shared" si="9"/>
        <v>30.692619000000001</v>
      </c>
    </row>
    <row r="125" spans="1:15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93">
        <f>'6º Medição'!M125</f>
        <v>11</v>
      </c>
      <c r="G125" s="93"/>
      <c r="H125" s="93">
        <f>G125+'REAJUSTE BM 07'!H125</f>
        <v>0</v>
      </c>
      <c r="I125" s="94">
        <f>ROUND('6º Medição'!I125*0.0717,2)</f>
        <v>1.38</v>
      </c>
      <c r="J125" s="94">
        <f>'6º Medição'!J125*0.0717</f>
        <v>1.7982359999999999</v>
      </c>
      <c r="K125" s="94">
        <f t="shared" si="5"/>
        <v>0</v>
      </c>
      <c r="L125" s="94">
        <f t="shared" si="6"/>
        <v>0</v>
      </c>
      <c r="M125" s="150">
        <f t="shared" si="7"/>
        <v>11</v>
      </c>
      <c r="N125" s="160">
        <f t="shared" si="8"/>
        <v>1.7982359999999999</v>
      </c>
      <c r="O125" s="160">
        <f t="shared" si="9"/>
        <v>19.780595999999999</v>
      </c>
    </row>
    <row r="126" spans="1:15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93">
        <f>'6º Medição'!M126</f>
        <v>4</v>
      </c>
      <c r="G126" s="93"/>
      <c r="H126" s="93">
        <f>G126+'REAJUSTE BM 07'!H126</f>
        <v>0</v>
      </c>
      <c r="I126" s="94">
        <f>ROUND('6º Medição'!I126*0.0717,2)</f>
        <v>1.52</v>
      </c>
      <c r="J126" s="94">
        <f>'6º Medição'!J126*0.0717</f>
        <v>1.981071</v>
      </c>
      <c r="K126" s="94">
        <f t="shared" si="5"/>
        <v>0</v>
      </c>
      <c r="L126" s="94">
        <f t="shared" si="6"/>
        <v>0</v>
      </c>
      <c r="M126" s="150">
        <f t="shared" si="7"/>
        <v>4</v>
      </c>
      <c r="N126" s="160">
        <f t="shared" si="8"/>
        <v>1.981071</v>
      </c>
      <c r="O126" s="160">
        <f t="shared" si="9"/>
        <v>7.9242840000000001</v>
      </c>
    </row>
    <row r="127" spans="1:15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93">
        <f>'6º Medição'!M127</f>
        <v>1</v>
      </c>
      <c r="G127" s="93"/>
      <c r="H127" s="93">
        <f>G127+'REAJUSTE BM 07'!H127</f>
        <v>0</v>
      </c>
      <c r="I127" s="94">
        <f>ROUND('6º Medição'!I127*0.0717,2)</f>
        <v>1.8</v>
      </c>
      <c r="J127" s="94">
        <f>'6º Medição'!J127*0.0717</f>
        <v>2.3460239999999999</v>
      </c>
      <c r="K127" s="94">
        <f t="shared" si="5"/>
        <v>0</v>
      </c>
      <c r="L127" s="94">
        <f t="shared" si="6"/>
        <v>0</v>
      </c>
      <c r="M127" s="150">
        <f t="shared" si="7"/>
        <v>1</v>
      </c>
      <c r="N127" s="160">
        <f t="shared" si="8"/>
        <v>2.3460239999999999</v>
      </c>
      <c r="O127" s="160">
        <f t="shared" si="9"/>
        <v>2.3460239999999999</v>
      </c>
    </row>
    <row r="128" spans="1:15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93">
        <f>'6º Medição'!M128</f>
        <v>2</v>
      </c>
      <c r="G128" s="93"/>
      <c r="H128" s="93">
        <f>G128+'REAJUSTE BM 07'!H128</f>
        <v>0</v>
      </c>
      <c r="I128" s="94">
        <f>ROUND('6º Medição'!I128*0.0717,2)</f>
        <v>1.38</v>
      </c>
      <c r="J128" s="94">
        <f>'6º Medição'!J128*0.0717</f>
        <v>1.7982359999999999</v>
      </c>
      <c r="K128" s="94">
        <f t="shared" si="5"/>
        <v>0</v>
      </c>
      <c r="L128" s="94">
        <f t="shared" si="6"/>
        <v>0</v>
      </c>
      <c r="M128" s="150">
        <f t="shared" si="7"/>
        <v>2</v>
      </c>
      <c r="N128" s="160">
        <f t="shared" si="8"/>
        <v>1.7982359999999999</v>
      </c>
      <c r="O128" s="160">
        <f t="shared" si="9"/>
        <v>3.5964719999999999</v>
      </c>
    </row>
    <row r="129" spans="1:15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93">
        <f>'6º Medição'!M129</f>
        <v>37</v>
      </c>
      <c r="G129" s="93"/>
      <c r="H129" s="93">
        <f>G129+'REAJUSTE BM 07'!H129</f>
        <v>0</v>
      </c>
      <c r="I129" s="94">
        <f>ROUND('6º Medição'!I129*0.0717,2)</f>
        <v>7.63</v>
      </c>
      <c r="J129" s="94">
        <f>'6º Medição'!J129*0.0717</f>
        <v>9.9232800000000001</v>
      </c>
      <c r="K129" s="94">
        <f t="shared" si="5"/>
        <v>0</v>
      </c>
      <c r="L129" s="94">
        <f t="shared" si="6"/>
        <v>0</v>
      </c>
      <c r="M129" s="150">
        <f t="shared" si="7"/>
        <v>37</v>
      </c>
      <c r="N129" s="160">
        <f t="shared" si="8"/>
        <v>9.9232800000000001</v>
      </c>
      <c r="O129" s="160">
        <f t="shared" si="9"/>
        <v>367.16136</v>
      </c>
    </row>
    <row r="130" spans="1:15" s="8" customFormat="1">
      <c r="A130" s="85"/>
      <c r="B130" s="85"/>
      <c r="C130" s="85"/>
      <c r="D130" s="92" t="s">
        <v>501</v>
      </c>
      <c r="E130" s="85"/>
      <c r="F130" s="93">
        <f>'6º Medição'!M130</f>
        <v>0</v>
      </c>
      <c r="G130" s="93"/>
      <c r="H130" s="93">
        <f>G130+'REAJUSTE BM 07'!H130</f>
        <v>0</v>
      </c>
      <c r="I130" s="94">
        <f>ROUND('6º Medição'!I130*0.0717,2)</f>
        <v>0</v>
      </c>
      <c r="J130" s="94">
        <f>'6º Medição'!J130*0.0717</f>
        <v>0</v>
      </c>
      <c r="K130" s="94"/>
      <c r="L130" s="94">
        <f t="shared" si="6"/>
        <v>0</v>
      </c>
      <c r="M130" s="150">
        <f t="shared" si="7"/>
        <v>0</v>
      </c>
      <c r="N130" s="160">
        <f t="shared" si="8"/>
        <v>0</v>
      </c>
      <c r="O130" s="160">
        <f t="shared" si="9"/>
        <v>0</v>
      </c>
    </row>
    <row r="131" spans="1:15" s="8" customFormat="1">
      <c r="A131" s="85"/>
      <c r="B131" s="85"/>
      <c r="C131" s="85"/>
      <c r="D131" s="100" t="s">
        <v>139</v>
      </c>
      <c r="E131" s="85"/>
      <c r="F131" s="93">
        <f>'6º Medição'!M131</f>
        <v>0</v>
      </c>
      <c r="G131" s="93"/>
      <c r="H131" s="93">
        <f>G131+'REAJUSTE BM 07'!H131</f>
        <v>0</v>
      </c>
      <c r="I131" s="94">
        <f>ROUND('6º Medição'!I131*0.0717,2)</f>
        <v>0</v>
      </c>
      <c r="J131" s="94">
        <f>'6º Medição'!J131*0.0717</f>
        <v>0</v>
      </c>
      <c r="K131" s="94"/>
      <c r="L131" s="94">
        <f t="shared" si="6"/>
        <v>0</v>
      </c>
      <c r="M131" s="150">
        <f t="shared" si="7"/>
        <v>0</v>
      </c>
      <c r="N131" s="160">
        <f t="shared" si="8"/>
        <v>0</v>
      </c>
      <c r="O131" s="160">
        <f t="shared" si="9"/>
        <v>0</v>
      </c>
    </row>
    <row r="132" spans="1:15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93">
        <f>'6º Medição'!M132</f>
        <v>1</v>
      </c>
      <c r="G132" s="93"/>
      <c r="H132" s="93">
        <f>G132+'REAJUSTE BM 07'!H132</f>
        <v>0</v>
      </c>
      <c r="I132" s="94">
        <f>ROUND('6º Medição'!I132*0.0717,2)</f>
        <v>13.22</v>
      </c>
      <c r="J132" s="94">
        <f>'6º Medição'!J132*0.0717</f>
        <v>17.184338999999998</v>
      </c>
      <c r="K132" s="94">
        <f t="shared" si="5"/>
        <v>0</v>
      </c>
      <c r="L132" s="94">
        <f t="shared" si="6"/>
        <v>0</v>
      </c>
      <c r="M132" s="150">
        <f t="shared" si="7"/>
        <v>1</v>
      </c>
      <c r="N132" s="160">
        <f t="shared" si="8"/>
        <v>17.184338999999998</v>
      </c>
      <c r="O132" s="160">
        <f t="shared" si="9"/>
        <v>17.184338999999998</v>
      </c>
    </row>
    <row r="133" spans="1:15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93">
        <f>'6º Medição'!M133</f>
        <v>1</v>
      </c>
      <c r="G133" s="93"/>
      <c r="H133" s="93">
        <f>G133+'REAJUSTE BM 07'!H133</f>
        <v>0</v>
      </c>
      <c r="I133" s="94">
        <f>ROUND('6º Medição'!I133*0.0717,2)</f>
        <v>8.07</v>
      </c>
      <c r="J133" s="94">
        <f>'6º Medição'!J133*0.0717</f>
        <v>10.493295</v>
      </c>
      <c r="K133" s="94">
        <f t="shared" si="5"/>
        <v>0</v>
      </c>
      <c r="L133" s="94">
        <f t="shared" si="6"/>
        <v>0</v>
      </c>
      <c r="M133" s="150">
        <f t="shared" si="7"/>
        <v>1</v>
      </c>
      <c r="N133" s="160">
        <f t="shared" si="8"/>
        <v>10.493295</v>
      </c>
      <c r="O133" s="160">
        <f t="shared" si="9"/>
        <v>10.493295</v>
      </c>
    </row>
    <row r="134" spans="1:15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93">
        <f>'6º Medição'!M134</f>
        <v>1</v>
      </c>
      <c r="G134" s="93"/>
      <c r="H134" s="93">
        <f>G134+'REAJUSTE BM 07'!H134</f>
        <v>0</v>
      </c>
      <c r="I134" s="94">
        <f>ROUND('6º Medição'!I134*0.0717,2)</f>
        <v>7.37</v>
      </c>
      <c r="J134" s="94">
        <f>'6º Medição'!J134*0.0717</f>
        <v>9.5798370000000013</v>
      </c>
      <c r="K134" s="94">
        <f t="shared" si="5"/>
        <v>0</v>
      </c>
      <c r="L134" s="94">
        <f t="shared" si="6"/>
        <v>0</v>
      </c>
      <c r="M134" s="150">
        <f t="shared" si="7"/>
        <v>1</v>
      </c>
      <c r="N134" s="160">
        <f t="shared" si="8"/>
        <v>9.5798370000000013</v>
      </c>
      <c r="O134" s="160">
        <f t="shared" si="9"/>
        <v>9.5798370000000013</v>
      </c>
    </row>
    <row r="135" spans="1:15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93">
        <f>'6º Medição'!M135</f>
        <v>1</v>
      </c>
      <c r="G135" s="93"/>
      <c r="H135" s="93">
        <f>G135+'REAJUSTE BM 07'!H135</f>
        <v>0</v>
      </c>
      <c r="I135" s="94">
        <f>ROUND('6º Medição'!I135*0.0717,2)</f>
        <v>7.47</v>
      </c>
      <c r="J135" s="94">
        <f>'6º Medição'!J135*0.0717</f>
        <v>9.7045949999999994</v>
      </c>
      <c r="K135" s="94">
        <f t="shared" si="5"/>
        <v>0</v>
      </c>
      <c r="L135" s="94">
        <f t="shared" si="6"/>
        <v>0</v>
      </c>
      <c r="M135" s="150">
        <f t="shared" si="7"/>
        <v>1</v>
      </c>
      <c r="N135" s="160">
        <f t="shared" si="8"/>
        <v>9.7045949999999994</v>
      </c>
      <c r="O135" s="160">
        <f t="shared" si="9"/>
        <v>9.7045949999999994</v>
      </c>
    </row>
    <row r="136" spans="1:15" s="8" customFormat="1">
      <c r="A136" s="85"/>
      <c r="B136" s="85"/>
      <c r="C136" s="85"/>
      <c r="D136" s="92" t="s">
        <v>501</v>
      </c>
      <c r="E136" s="85"/>
      <c r="F136" s="93">
        <f>'6º Medição'!M136</f>
        <v>0</v>
      </c>
      <c r="G136" s="93"/>
      <c r="H136" s="93">
        <f>G136+'REAJUSTE BM 07'!H136</f>
        <v>0</v>
      </c>
      <c r="I136" s="94">
        <f>ROUND('6º Medição'!I136*0.0717,2)</f>
        <v>0</v>
      </c>
      <c r="J136" s="94">
        <f>'6º Medição'!J136*0.0717</f>
        <v>0</v>
      </c>
      <c r="K136" s="94"/>
      <c r="L136" s="94">
        <f t="shared" si="6"/>
        <v>0</v>
      </c>
      <c r="M136" s="150">
        <f t="shared" si="7"/>
        <v>0</v>
      </c>
      <c r="N136" s="160">
        <f t="shared" si="8"/>
        <v>0</v>
      </c>
      <c r="O136" s="160">
        <f t="shared" si="9"/>
        <v>0</v>
      </c>
    </row>
    <row r="137" spans="1:15" s="3" customFormat="1">
      <c r="A137" s="609" t="s">
        <v>144</v>
      </c>
      <c r="B137" s="609"/>
      <c r="C137" s="609"/>
      <c r="D137" s="609"/>
      <c r="E137" s="609"/>
      <c r="F137" s="93">
        <f>'6º Medição'!M137</f>
        <v>0</v>
      </c>
      <c r="G137" s="93"/>
      <c r="H137" s="93">
        <f>G137+'REAJUSTE BM 07'!H137</f>
        <v>0</v>
      </c>
      <c r="I137" s="94">
        <f>ROUND('6º Medição'!I137*0.0717,2)</f>
        <v>0</v>
      </c>
      <c r="J137" s="94">
        <f>'6º Medição'!J137*0.0717</f>
        <v>0</v>
      </c>
      <c r="K137" s="94"/>
      <c r="L137" s="94">
        <f t="shared" si="6"/>
        <v>0</v>
      </c>
      <c r="M137" s="150">
        <f t="shared" si="7"/>
        <v>0</v>
      </c>
      <c r="N137" s="160">
        <f t="shared" si="8"/>
        <v>0</v>
      </c>
      <c r="O137" s="160">
        <f t="shared" si="9"/>
        <v>0</v>
      </c>
    </row>
    <row r="138" spans="1:15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93">
        <f>'6º Medição'!M138</f>
        <v>2</v>
      </c>
      <c r="G138" s="93"/>
      <c r="H138" s="93">
        <f>G138+'REAJUSTE BM 07'!H138</f>
        <v>0</v>
      </c>
      <c r="I138" s="94">
        <f>ROUND('6º Medição'!I138*0.0717,2)</f>
        <v>13.22</v>
      </c>
      <c r="J138" s="94">
        <f>'6º Medição'!J138*0.0717</f>
        <v>17.184338999999998</v>
      </c>
      <c r="K138" s="94">
        <f t="shared" si="5"/>
        <v>0</v>
      </c>
      <c r="L138" s="94">
        <f t="shared" si="6"/>
        <v>0</v>
      </c>
      <c r="M138" s="150">
        <f t="shared" si="7"/>
        <v>2</v>
      </c>
      <c r="N138" s="160">
        <f t="shared" si="8"/>
        <v>17.184338999999998</v>
      </c>
      <c r="O138" s="160">
        <f t="shared" si="9"/>
        <v>34.368677999999996</v>
      </c>
    </row>
    <row r="139" spans="1:15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93">
        <f>'6º Medição'!M139</f>
        <v>2</v>
      </c>
      <c r="G139" s="93"/>
      <c r="H139" s="93">
        <f>G139+'REAJUSTE BM 07'!H139</f>
        <v>0</v>
      </c>
      <c r="I139" s="94">
        <f>ROUND('6º Medição'!I139*0.0717,2)</f>
        <v>2.09</v>
      </c>
      <c r="J139" s="94">
        <f>'6º Medição'!J139*0.0717</f>
        <v>2.711694</v>
      </c>
      <c r="K139" s="94">
        <f t="shared" si="5"/>
        <v>0</v>
      </c>
      <c r="L139" s="94">
        <f t="shared" si="6"/>
        <v>0</v>
      </c>
      <c r="M139" s="150">
        <f t="shared" si="7"/>
        <v>2</v>
      </c>
      <c r="N139" s="160">
        <f t="shared" si="8"/>
        <v>2.711694</v>
      </c>
      <c r="O139" s="160">
        <f t="shared" si="9"/>
        <v>5.4233880000000001</v>
      </c>
    </row>
    <row r="140" spans="1:15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93">
        <f>'6º Medição'!M140</f>
        <v>3</v>
      </c>
      <c r="G140" s="93"/>
      <c r="H140" s="93">
        <f>G140+'REAJUSTE BM 07'!H140</f>
        <v>0</v>
      </c>
      <c r="I140" s="94">
        <f>ROUND('6º Medição'!I140*0.0717,2)</f>
        <v>7.47</v>
      </c>
      <c r="J140" s="94">
        <f>'6º Medição'!J140*0.0717</f>
        <v>9.7045949999999994</v>
      </c>
      <c r="K140" s="94">
        <f t="shared" si="5"/>
        <v>0</v>
      </c>
      <c r="L140" s="94">
        <f t="shared" si="6"/>
        <v>0</v>
      </c>
      <c r="M140" s="150">
        <f t="shared" si="7"/>
        <v>3</v>
      </c>
      <c r="N140" s="160">
        <f t="shared" si="8"/>
        <v>9.7045949999999994</v>
      </c>
      <c r="O140" s="160">
        <f t="shared" si="9"/>
        <v>29.113785</v>
      </c>
    </row>
    <row r="141" spans="1:15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93">
        <f>'6º Medição'!M141</f>
        <v>2</v>
      </c>
      <c r="G141" s="93"/>
      <c r="H141" s="93">
        <f>G141+'REAJUSTE BM 07'!H141</f>
        <v>0</v>
      </c>
      <c r="I141" s="94">
        <f>ROUND('6º Medição'!I141*0.0717,2)</f>
        <v>4.5599999999999996</v>
      </c>
      <c r="J141" s="94">
        <f>'6º Medição'!J141*0.0717</f>
        <v>5.926005</v>
      </c>
      <c r="K141" s="94">
        <f t="shared" si="5"/>
        <v>0</v>
      </c>
      <c r="L141" s="94">
        <f t="shared" si="6"/>
        <v>0</v>
      </c>
      <c r="M141" s="150">
        <f t="shared" si="7"/>
        <v>2</v>
      </c>
      <c r="N141" s="160">
        <f t="shared" si="8"/>
        <v>5.926005</v>
      </c>
      <c r="O141" s="160">
        <f t="shared" si="9"/>
        <v>11.85201</v>
      </c>
    </row>
    <row r="142" spans="1:15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93">
        <f>'6º Medição'!M142</f>
        <v>10</v>
      </c>
      <c r="G142" s="93"/>
      <c r="H142" s="93">
        <f>G142+'REAJUSTE BM 07'!H142</f>
        <v>0</v>
      </c>
      <c r="I142" s="94">
        <f>ROUND('6º Medição'!I142*0.0717,2)</f>
        <v>1.4</v>
      </c>
      <c r="J142" s="94">
        <f>'6º Medição'!J142*0.0717</f>
        <v>1.8154440000000001</v>
      </c>
      <c r="K142" s="94">
        <f t="shared" si="5"/>
        <v>0</v>
      </c>
      <c r="L142" s="94">
        <f t="shared" si="6"/>
        <v>0</v>
      </c>
      <c r="M142" s="150">
        <f t="shared" si="7"/>
        <v>10</v>
      </c>
      <c r="N142" s="160">
        <f t="shared" si="8"/>
        <v>1.8154440000000001</v>
      </c>
      <c r="O142" s="160">
        <f t="shared" si="9"/>
        <v>18.154440000000001</v>
      </c>
    </row>
    <row r="143" spans="1:15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93">
        <f>'6º Medição'!M143</f>
        <v>10</v>
      </c>
      <c r="G143" s="93"/>
      <c r="H143" s="93">
        <f>G143+'REAJUSTE BM 07'!H143</f>
        <v>0</v>
      </c>
      <c r="I143" s="94">
        <f>ROUND('6º Medição'!I143*0.0717,2)</f>
        <v>1.61</v>
      </c>
      <c r="J143" s="94">
        <f>'6º Medição'!J143*0.0717</f>
        <v>2.0893380000000001</v>
      </c>
      <c r="K143" s="94">
        <f t="shared" si="5"/>
        <v>0</v>
      </c>
      <c r="L143" s="94">
        <f t="shared" si="6"/>
        <v>0</v>
      </c>
      <c r="M143" s="150">
        <f t="shared" si="7"/>
        <v>10</v>
      </c>
      <c r="N143" s="160">
        <f t="shared" si="8"/>
        <v>2.0893380000000001</v>
      </c>
      <c r="O143" s="160">
        <f t="shared" si="9"/>
        <v>20.893380000000001</v>
      </c>
    </row>
    <row r="144" spans="1:15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93">
        <f>'6º Medição'!M144</f>
        <v>5</v>
      </c>
      <c r="G144" s="93"/>
      <c r="H144" s="93">
        <f>G144+'REAJUSTE BM 07'!H144</f>
        <v>0</v>
      </c>
      <c r="I144" s="94">
        <f>ROUND('6º Medição'!I144*0.0717,2)</f>
        <v>2.86</v>
      </c>
      <c r="J144" s="94">
        <f>'6º Medição'!J144*0.0717</f>
        <v>3.3684659999999997</v>
      </c>
      <c r="K144" s="94">
        <f t="shared" ref="K144:K207" si="10">J144*G144</f>
        <v>0</v>
      </c>
      <c r="L144" s="94">
        <f t="shared" ref="L144:L207" si="11">H144*J144</f>
        <v>0</v>
      </c>
      <c r="M144" s="150">
        <f t="shared" ref="M144:M207" si="12">F144-H144</f>
        <v>5</v>
      </c>
      <c r="N144" s="160">
        <f t="shared" ref="N144:N207" si="13">J144</f>
        <v>3.3684659999999997</v>
      </c>
      <c r="O144" s="160">
        <f t="shared" ref="O144:O207" si="14">M144*N144</f>
        <v>16.842329999999997</v>
      </c>
    </row>
    <row r="145" spans="1:15" s="3" customFormat="1">
      <c r="A145" s="85"/>
      <c r="B145" s="85"/>
      <c r="C145" s="85"/>
      <c r="D145" s="92"/>
      <c r="E145" s="85"/>
      <c r="F145" s="93">
        <f>'6º Medição'!M145</f>
        <v>0</v>
      </c>
      <c r="G145" s="93"/>
      <c r="H145" s="93">
        <f>G145+'REAJUSTE BM 07'!H145</f>
        <v>0</v>
      </c>
      <c r="I145" s="94">
        <f>ROUND('6º Medição'!I145*0.0717,2)</f>
        <v>0</v>
      </c>
      <c r="J145" s="94">
        <f>'6º Medição'!J145*0.0717</f>
        <v>0</v>
      </c>
      <c r="K145" s="94"/>
      <c r="L145" s="94">
        <f t="shared" si="11"/>
        <v>0</v>
      </c>
      <c r="M145" s="150">
        <f t="shared" si="12"/>
        <v>0</v>
      </c>
      <c r="N145" s="160">
        <f t="shared" si="13"/>
        <v>0</v>
      </c>
      <c r="O145" s="160">
        <f t="shared" si="14"/>
        <v>0</v>
      </c>
    </row>
    <row r="146" spans="1:15" s="3" customFormat="1" ht="30" customHeight="1">
      <c r="A146" s="85"/>
      <c r="B146" s="85"/>
      <c r="C146" s="85"/>
      <c r="D146" s="100" t="s">
        <v>155</v>
      </c>
      <c r="E146" s="85"/>
      <c r="F146" s="93">
        <f>'6º Medição'!M146</f>
        <v>0</v>
      </c>
      <c r="G146" s="93"/>
      <c r="H146" s="93">
        <f>G146+'REAJUSTE BM 07'!H146</f>
        <v>0</v>
      </c>
      <c r="I146" s="94">
        <f>ROUND('6º Medição'!I146*0.0717,2)</f>
        <v>0</v>
      </c>
      <c r="J146" s="94">
        <f>'6º Medição'!J146*0.0717</f>
        <v>0</v>
      </c>
      <c r="K146" s="94"/>
      <c r="L146" s="94">
        <f t="shared" si="11"/>
        <v>0</v>
      </c>
      <c r="M146" s="150">
        <f t="shared" si="12"/>
        <v>0</v>
      </c>
      <c r="N146" s="160">
        <f t="shared" si="13"/>
        <v>0</v>
      </c>
      <c r="O146" s="160">
        <f t="shared" si="14"/>
        <v>0</v>
      </c>
    </row>
    <row r="147" spans="1:15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93">
        <f>'6º Medição'!M147</f>
        <v>12</v>
      </c>
      <c r="G147" s="93"/>
      <c r="H147" s="93">
        <f>G147+'REAJUSTE BM 07'!H147</f>
        <v>0</v>
      </c>
      <c r="I147" s="94">
        <f>ROUND('6º Medição'!I147*0.0717,2)</f>
        <v>4.25</v>
      </c>
      <c r="J147" s="94">
        <f>'6º Medição'!J147*0.0717</f>
        <v>5.5280699999999996</v>
      </c>
      <c r="K147" s="94">
        <f t="shared" si="10"/>
        <v>0</v>
      </c>
      <c r="L147" s="94">
        <f t="shared" si="11"/>
        <v>0</v>
      </c>
      <c r="M147" s="150">
        <f t="shared" si="12"/>
        <v>12</v>
      </c>
      <c r="N147" s="160">
        <f t="shared" si="13"/>
        <v>5.5280699999999996</v>
      </c>
      <c r="O147" s="160">
        <f t="shared" si="14"/>
        <v>66.336839999999995</v>
      </c>
    </row>
    <row r="148" spans="1:15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93">
        <f>'6º Medição'!M148</f>
        <v>12</v>
      </c>
      <c r="G148" s="93"/>
      <c r="H148" s="93">
        <f>G148+'REAJUSTE BM 07'!H148</f>
        <v>0</v>
      </c>
      <c r="I148" s="94">
        <f>ROUND('6º Medição'!I148*0.0717,2)</f>
        <v>4.62</v>
      </c>
      <c r="J148" s="94">
        <f>'6º Medição'!J148*0.0717</f>
        <v>5.9998560000000003</v>
      </c>
      <c r="K148" s="94">
        <f t="shared" si="10"/>
        <v>0</v>
      </c>
      <c r="L148" s="94">
        <f t="shared" si="11"/>
        <v>0</v>
      </c>
      <c r="M148" s="150">
        <f t="shared" si="12"/>
        <v>12</v>
      </c>
      <c r="N148" s="160">
        <f t="shared" si="13"/>
        <v>5.9998560000000003</v>
      </c>
      <c r="O148" s="160">
        <f t="shared" si="14"/>
        <v>71.998272</v>
      </c>
    </row>
    <row r="149" spans="1:15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93">
        <f>'6º Medição'!M149</f>
        <v>12</v>
      </c>
      <c r="G149" s="93"/>
      <c r="H149" s="93">
        <f>G149+'REAJUSTE BM 07'!H149</f>
        <v>0</v>
      </c>
      <c r="I149" s="94">
        <f>ROUND('6º Medição'!I149*0.0717,2)</f>
        <v>0.92</v>
      </c>
      <c r="J149" s="94">
        <f>'6º Medição'!J149*0.0717</f>
        <v>1.1945220000000001</v>
      </c>
      <c r="K149" s="94">
        <f t="shared" si="10"/>
        <v>0</v>
      </c>
      <c r="L149" s="94">
        <f t="shared" si="11"/>
        <v>0</v>
      </c>
      <c r="M149" s="150">
        <f t="shared" si="12"/>
        <v>12</v>
      </c>
      <c r="N149" s="160">
        <f t="shared" si="13"/>
        <v>1.1945220000000001</v>
      </c>
      <c r="O149" s="160">
        <f t="shared" si="14"/>
        <v>14.334264000000001</v>
      </c>
    </row>
    <row r="150" spans="1:15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93">
        <f>'6º Medição'!M150</f>
        <v>9</v>
      </c>
      <c r="G150" s="93"/>
      <c r="H150" s="93">
        <f>G150+'REAJUSTE BM 07'!H150</f>
        <v>0</v>
      </c>
      <c r="I150" s="94">
        <f>ROUND('6º Medição'!I150*0.0717,2)</f>
        <v>4.26</v>
      </c>
      <c r="J150" s="94">
        <f>'6º Medição'!J150*0.0717</f>
        <v>5.5431270000000001</v>
      </c>
      <c r="K150" s="94">
        <f t="shared" si="10"/>
        <v>0</v>
      </c>
      <c r="L150" s="94">
        <f t="shared" si="11"/>
        <v>0</v>
      </c>
      <c r="M150" s="150">
        <f t="shared" si="12"/>
        <v>9</v>
      </c>
      <c r="N150" s="160">
        <f t="shared" si="13"/>
        <v>5.5431270000000001</v>
      </c>
      <c r="O150" s="160">
        <f t="shared" si="14"/>
        <v>49.888142999999999</v>
      </c>
    </row>
    <row r="151" spans="1:15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93">
        <f>'6º Medição'!M151</f>
        <v>1</v>
      </c>
      <c r="G151" s="93"/>
      <c r="H151" s="93">
        <f>G151+'REAJUSTE BM 07'!H151</f>
        <v>0</v>
      </c>
      <c r="I151" s="94">
        <f>ROUND('6º Medição'!I151*0.0717,2)</f>
        <v>163.71</v>
      </c>
      <c r="J151" s="94">
        <f>'6º Medição'!J151*0.0717</f>
        <v>212.829261</v>
      </c>
      <c r="K151" s="94">
        <f t="shared" si="10"/>
        <v>0</v>
      </c>
      <c r="L151" s="94">
        <f t="shared" si="11"/>
        <v>0</v>
      </c>
      <c r="M151" s="150">
        <f t="shared" si="12"/>
        <v>1</v>
      </c>
      <c r="N151" s="160">
        <f t="shared" si="13"/>
        <v>212.829261</v>
      </c>
      <c r="O151" s="160">
        <f t="shared" si="14"/>
        <v>212.829261</v>
      </c>
    </row>
    <row r="152" spans="1:15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93">
        <f>'6º Medição'!M152</f>
        <v>1</v>
      </c>
      <c r="G152" s="93"/>
      <c r="H152" s="93">
        <f>G152+'REAJUSTE BM 07'!H152</f>
        <v>0</v>
      </c>
      <c r="I152" s="94">
        <f>ROUND('6º Medição'!I152*0.0717,2)</f>
        <v>65.34</v>
      </c>
      <c r="J152" s="94">
        <f>'6º Medição'!J152*0.0717</f>
        <v>84.945141000000007</v>
      </c>
      <c r="K152" s="94">
        <f t="shared" si="10"/>
        <v>0</v>
      </c>
      <c r="L152" s="94">
        <f t="shared" si="11"/>
        <v>0</v>
      </c>
      <c r="M152" s="150">
        <f t="shared" si="12"/>
        <v>1</v>
      </c>
      <c r="N152" s="160">
        <f t="shared" si="13"/>
        <v>84.945141000000007</v>
      </c>
      <c r="O152" s="160">
        <f t="shared" si="14"/>
        <v>84.945141000000007</v>
      </c>
    </row>
    <row r="153" spans="1:15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93">
        <f>'6º Medição'!M153</f>
        <v>1</v>
      </c>
      <c r="G153" s="93"/>
      <c r="H153" s="93">
        <f>G153+'REAJUSTE BM 07'!H153</f>
        <v>0</v>
      </c>
      <c r="I153" s="94">
        <f>ROUND('6º Medição'!I153*0.0717,2)</f>
        <v>65.34</v>
      </c>
      <c r="J153" s="94">
        <f>'6º Medição'!J153*0.0717</f>
        <v>84.945141000000007</v>
      </c>
      <c r="K153" s="94">
        <f t="shared" si="10"/>
        <v>0</v>
      </c>
      <c r="L153" s="94">
        <f t="shared" si="11"/>
        <v>0</v>
      </c>
      <c r="M153" s="150">
        <f t="shared" si="12"/>
        <v>1</v>
      </c>
      <c r="N153" s="160">
        <f t="shared" si="13"/>
        <v>84.945141000000007</v>
      </c>
      <c r="O153" s="160">
        <f t="shared" si="14"/>
        <v>84.945141000000007</v>
      </c>
    </row>
    <row r="154" spans="1:15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93">
        <f>'6º Medição'!M154</f>
        <v>2</v>
      </c>
      <c r="G154" s="93"/>
      <c r="H154" s="93">
        <f>G154+'REAJUSTE BM 07'!H154</f>
        <v>0</v>
      </c>
      <c r="I154" s="94">
        <f>ROUND('6º Medição'!I154*0.0717,2)</f>
        <v>0.6</v>
      </c>
      <c r="J154" s="94">
        <f>'6º Medição'!J154*0.0717</f>
        <v>0.777945</v>
      </c>
      <c r="K154" s="94">
        <f t="shared" si="10"/>
        <v>0</v>
      </c>
      <c r="L154" s="94">
        <f t="shared" si="11"/>
        <v>0</v>
      </c>
      <c r="M154" s="150">
        <f t="shared" si="12"/>
        <v>2</v>
      </c>
      <c r="N154" s="160">
        <f t="shared" si="13"/>
        <v>0.777945</v>
      </c>
      <c r="O154" s="160">
        <f t="shared" si="14"/>
        <v>1.55589</v>
      </c>
    </row>
    <row r="155" spans="1:15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93">
        <f>'6º Medição'!M155</f>
        <v>2</v>
      </c>
      <c r="G155" s="93"/>
      <c r="H155" s="93">
        <f>G155+'REAJUSTE BM 07'!H155</f>
        <v>0</v>
      </c>
      <c r="I155" s="94">
        <f>ROUND('6º Medição'!I155*0.0717,2)</f>
        <v>3.63</v>
      </c>
      <c r="J155" s="94">
        <f>'6º Medição'!J155*0.0717</f>
        <v>4.7157089999999995</v>
      </c>
      <c r="K155" s="94">
        <f t="shared" si="10"/>
        <v>0</v>
      </c>
      <c r="L155" s="94">
        <f t="shared" si="11"/>
        <v>0</v>
      </c>
      <c r="M155" s="150">
        <f t="shared" si="12"/>
        <v>2</v>
      </c>
      <c r="N155" s="160">
        <f t="shared" si="13"/>
        <v>4.7157089999999995</v>
      </c>
      <c r="O155" s="160">
        <f t="shared" si="14"/>
        <v>9.431417999999999</v>
      </c>
    </row>
    <row r="156" spans="1:15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93">
        <f>'6º Medição'!M156</f>
        <v>1</v>
      </c>
      <c r="G156" s="93"/>
      <c r="H156" s="93">
        <f>G156+'REAJUSTE BM 07'!H156</f>
        <v>0</v>
      </c>
      <c r="I156" s="94">
        <f>ROUND('6º Medição'!I156*0.0717,2)</f>
        <v>8.65</v>
      </c>
      <c r="J156" s="94">
        <f>'6º Medição'!J156*0.0717</f>
        <v>11.246862</v>
      </c>
      <c r="K156" s="94">
        <f t="shared" si="10"/>
        <v>0</v>
      </c>
      <c r="L156" s="94">
        <f t="shared" si="11"/>
        <v>0</v>
      </c>
      <c r="M156" s="150">
        <f t="shared" si="12"/>
        <v>1</v>
      </c>
      <c r="N156" s="160">
        <f t="shared" si="13"/>
        <v>11.246862</v>
      </c>
      <c r="O156" s="160">
        <f t="shared" si="14"/>
        <v>11.246862</v>
      </c>
    </row>
    <row r="157" spans="1:15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93">
        <f>'6º Medição'!M157</f>
        <v>3</v>
      </c>
      <c r="G157" s="93"/>
      <c r="H157" s="93">
        <f>G157+'REAJUSTE BM 07'!H157</f>
        <v>0</v>
      </c>
      <c r="I157" s="94">
        <f>ROUND('6º Medição'!I157*0.0717,2)</f>
        <v>9.75</v>
      </c>
      <c r="J157" s="94">
        <f>'6º Medição'!J157*0.0717</f>
        <v>12.672258000000001</v>
      </c>
      <c r="K157" s="94">
        <f t="shared" si="10"/>
        <v>0</v>
      </c>
      <c r="L157" s="94">
        <f t="shared" si="11"/>
        <v>0</v>
      </c>
      <c r="M157" s="150">
        <f t="shared" si="12"/>
        <v>3</v>
      </c>
      <c r="N157" s="160">
        <f t="shared" si="13"/>
        <v>12.672258000000001</v>
      </c>
      <c r="O157" s="160">
        <f t="shared" si="14"/>
        <v>38.016774000000005</v>
      </c>
    </row>
    <row r="158" spans="1:15" s="3" customFormat="1">
      <c r="A158" s="85"/>
      <c r="B158" s="85"/>
      <c r="C158" s="85"/>
      <c r="D158" s="92"/>
      <c r="E158" s="85"/>
      <c r="F158" s="93">
        <f>'6º Medição'!M158</f>
        <v>0</v>
      </c>
      <c r="G158" s="93"/>
      <c r="H158" s="93">
        <f>G158+'REAJUSTE BM 07'!H158</f>
        <v>0</v>
      </c>
      <c r="I158" s="94">
        <f>ROUND('6º Medição'!I158*0.0717,2)</f>
        <v>0</v>
      </c>
      <c r="J158" s="94">
        <f>'6º Medição'!J158*0.0717</f>
        <v>0</v>
      </c>
      <c r="K158" s="94"/>
      <c r="L158" s="94">
        <f t="shared" si="11"/>
        <v>0</v>
      </c>
      <c r="M158" s="150">
        <f t="shared" si="12"/>
        <v>0</v>
      </c>
      <c r="N158" s="160">
        <f t="shared" si="13"/>
        <v>0</v>
      </c>
      <c r="O158" s="160">
        <f t="shared" si="14"/>
        <v>0</v>
      </c>
    </row>
    <row r="159" spans="1:15" s="3" customFormat="1">
      <c r="A159" s="86"/>
      <c r="B159" s="86"/>
      <c r="C159" s="95">
        <v>10</v>
      </c>
      <c r="D159" s="96" t="s">
        <v>166</v>
      </c>
      <c r="E159" s="86"/>
      <c r="F159" s="93">
        <f>'6º Medição'!M159</f>
        <v>0</v>
      </c>
      <c r="G159" s="97"/>
      <c r="H159" s="93">
        <f>G159+'REAJUSTE BM 07'!H159</f>
        <v>0</v>
      </c>
      <c r="I159" s="94">
        <f>ROUND('6º Medição'!I159*0.0717,2)</f>
        <v>0</v>
      </c>
      <c r="J159" s="94">
        <f>'6º Medição'!J159*0.0717</f>
        <v>0</v>
      </c>
      <c r="K159" s="94"/>
      <c r="L159" s="94">
        <f t="shared" si="11"/>
        <v>0</v>
      </c>
      <c r="M159" s="150">
        <f t="shared" si="12"/>
        <v>0</v>
      </c>
      <c r="N159" s="160">
        <f t="shared" si="13"/>
        <v>0</v>
      </c>
      <c r="O159" s="160">
        <f t="shared" si="14"/>
        <v>0</v>
      </c>
    </row>
    <row r="160" spans="1:15" s="3" customFormat="1">
      <c r="A160" s="86"/>
      <c r="B160" s="86"/>
      <c r="C160" s="89"/>
      <c r="D160" s="96" t="s">
        <v>167</v>
      </c>
      <c r="E160" s="86"/>
      <c r="F160" s="93">
        <f>'6º Medição'!M160</f>
        <v>0</v>
      </c>
      <c r="G160" s="97"/>
      <c r="H160" s="93">
        <f>G160+'REAJUSTE BM 07'!H160</f>
        <v>0</v>
      </c>
      <c r="I160" s="94">
        <f>ROUND('6º Medição'!I160*0.0717,2)</f>
        <v>0</v>
      </c>
      <c r="J160" s="94">
        <f>'6º Medição'!J160*0.0717</f>
        <v>0</v>
      </c>
      <c r="K160" s="94"/>
      <c r="L160" s="94">
        <f t="shared" si="11"/>
        <v>0</v>
      </c>
      <c r="M160" s="150">
        <f t="shared" si="12"/>
        <v>0</v>
      </c>
      <c r="N160" s="160">
        <f t="shared" si="13"/>
        <v>0</v>
      </c>
      <c r="O160" s="160">
        <f t="shared" si="14"/>
        <v>0</v>
      </c>
    </row>
    <row r="161" spans="1:15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93">
        <f>'6º Medição'!M161</f>
        <v>3</v>
      </c>
      <c r="G161" s="93"/>
      <c r="H161" s="93">
        <f>G161+'REAJUSTE BM 07'!H161</f>
        <v>0</v>
      </c>
      <c r="I161" s="94">
        <f>ROUND('6º Medição'!I161*0.0717,2)</f>
        <v>9.16</v>
      </c>
      <c r="J161" s="94">
        <f>'6º Medição'!J161*0.0717</f>
        <v>11.911521</v>
      </c>
      <c r="K161" s="94">
        <f t="shared" si="10"/>
        <v>0</v>
      </c>
      <c r="L161" s="94">
        <f t="shared" si="11"/>
        <v>0</v>
      </c>
      <c r="M161" s="150">
        <f t="shared" si="12"/>
        <v>3</v>
      </c>
      <c r="N161" s="160">
        <f t="shared" si="13"/>
        <v>11.911521</v>
      </c>
      <c r="O161" s="160">
        <f t="shared" si="14"/>
        <v>35.734563000000001</v>
      </c>
    </row>
    <row r="162" spans="1:15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93">
        <f>'6º Medição'!M162</f>
        <v>4</v>
      </c>
      <c r="G162" s="93"/>
      <c r="H162" s="93">
        <f>G162+'REAJUSTE BM 07'!H162</f>
        <v>0</v>
      </c>
      <c r="I162" s="94">
        <f>ROUND('6º Medição'!I162*0.0717,2)</f>
        <v>21.81</v>
      </c>
      <c r="J162" s="94">
        <f>'6º Medição'!J162*0.0717</f>
        <v>28.353764999999999</v>
      </c>
      <c r="K162" s="94">
        <f t="shared" si="10"/>
        <v>0</v>
      </c>
      <c r="L162" s="94">
        <f t="shared" si="11"/>
        <v>0</v>
      </c>
      <c r="M162" s="150">
        <f t="shared" si="12"/>
        <v>4</v>
      </c>
      <c r="N162" s="160">
        <f t="shared" si="13"/>
        <v>28.353764999999999</v>
      </c>
      <c r="O162" s="160">
        <f t="shared" si="14"/>
        <v>113.41506</v>
      </c>
    </row>
    <row r="163" spans="1:15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93">
        <f>'6º Medição'!M163</f>
        <v>7</v>
      </c>
      <c r="G163" s="93"/>
      <c r="H163" s="93">
        <f>G163+'REAJUSTE BM 07'!H163</f>
        <v>0</v>
      </c>
      <c r="I163" s="94">
        <f>ROUND('6º Medição'!I163*0.0717,2)</f>
        <v>2.82</v>
      </c>
      <c r="J163" s="94">
        <f>'6º Medição'!J163*0.0717</f>
        <v>3.6703229999999998</v>
      </c>
      <c r="K163" s="94">
        <f t="shared" si="10"/>
        <v>0</v>
      </c>
      <c r="L163" s="94">
        <f t="shared" si="11"/>
        <v>0</v>
      </c>
      <c r="M163" s="150">
        <f t="shared" si="12"/>
        <v>7</v>
      </c>
      <c r="N163" s="160">
        <f t="shared" si="13"/>
        <v>3.6703229999999998</v>
      </c>
      <c r="O163" s="160">
        <f t="shared" si="14"/>
        <v>25.692260999999998</v>
      </c>
    </row>
    <row r="164" spans="1:15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93">
        <f>'6º Medição'!M164</f>
        <v>17</v>
      </c>
      <c r="G164" s="93"/>
      <c r="H164" s="93">
        <f>G164+'REAJUSTE BM 07'!H164</f>
        <v>0</v>
      </c>
      <c r="I164" s="94">
        <f>ROUND('6º Medição'!I164*0.0717,2)</f>
        <v>5.99</v>
      </c>
      <c r="J164" s="94">
        <f>'6º Medição'!J164*0.0717</f>
        <v>7.7830349999999999</v>
      </c>
      <c r="K164" s="94">
        <f t="shared" si="10"/>
        <v>0</v>
      </c>
      <c r="L164" s="94">
        <f t="shared" si="11"/>
        <v>0</v>
      </c>
      <c r="M164" s="150">
        <f t="shared" si="12"/>
        <v>17</v>
      </c>
      <c r="N164" s="160">
        <f t="shared" si="13"/>
        <v>7.7830349999999999</v>
      </c>
      <c r="O164" s="160">
        <f t="shared" si="14"/>
        <v>132.31159500000001</v>
      </c>
    </row>
    <row r="165" spans="1:15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93">
        <f>'6º Medição'!M165</f>
        <v>1</v>
      </c>
      <c r="G165" s="93"/>
      <c r="H165" s="93">
        <f>G165+'REAJUSTE BM 07'!H165</f>
        <v>0</v>
      </c>
      <c r="I165" s="94">
        <f>ROUND('6º Medição'!I165*0.0717,2)</f>
        <v>143.46</v>
      </c>
      <c r="J165" s="94">
        <f>'6º Medição'!J165*0.0717</f>
        <v>186.49241700000002</v>
      </c>
      <c r="K165" s="94">
        <f t="shared" si="10"/>
        <v>0</v>
      </c>
      <c r="L165" s="94">
        <f t="shared" si="11"/>
        <v>0</v>
      </c>
      <c r="M165" s="150">
        <f t="shared" si="12"/>
        <v>1</v>
      </c>
      <c r="N165" s="160">
        <f t="shared" si="13"/>
        <v>186.49241700000002</v>
      </c>
      <c r="O165" s="160">
        <f t="shared" si="14"/>
        <v>186.49241700000002</v>
      </c>
    </row>
    <row r="166" spans="1:15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93">
        <f>'6º Medição'!M166</f>
        <v>1</v>
      </c>
      <c r="G166" s="93"/>
      <c r="H166" s="93">
        <f>G166+'REAJUSTE BM 07'!H166</f>
        <v>0</v>
      </c>
      <c r="I166" s="94">
        <f>ROUND('6º Medição'!I166*0.0717,2)</f>
        <v>17.23</v>
      </c>
      <c r="J166" s="94">
        <f>'6º Medição'!J166*0.0717</f>
        <v>22.398363</v>
      </c>
      <c r="K166" s="94">
        <f t="shared" si="10"/>
        <v>0</v>
      </c>
      <c r="L166" s="94">
        <f t="shared" si="11"/>
        <v>0</v>
      </c>
      <c r="M166" s="150">
        <f t="shared" si="12"/>
        <v>1</v>
      </c>
      <c r="N166" s="160">
        <f t="shared" si="13"/>
        <v>22.398363</v>
      </c>
      <c r="O166" s="160">
        <f t="shared" si="14"/>
        <v>22.398363</v>
      </c>
    </row>
    <row r="167" spans="1:15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93">
        <f>'6º Medição'!M167</f>
        <v>1</v>
      </c>
      <c r="G167" s="93"/>
      <c r="H167" s="93">
        <f>G167+'REAJUSTE BM 07'!H167</f>
        <v>0</v>
      </c>
      <c r="I167" s="94">
        <f>ROUND('6º Medição'!I167*0.0717,2)</f>
        <v>70.849999999999994</v>
      </c>
      <c r="J167" s="94">
        <f>'6º Medição'!J167*0.0717</f>
        <v>92.105819999999994</v>
      </c>
      <c r="K167" s="94">
        <f t="shared" si="10"/>
        <v>0</v>
      </c>
      <c r="L167" s="94">
        <f t="shared" si="11"/>
        <v>0</v>
      </c>
      <c r="M167" s="150">
        <f t="shared" si="12"/>
        <v>1</v>
      </c>
      <c r="N167" s="160">
        <f t="shared" si="13"/>
        <v>92.105819999999994</v>
      </c>
      <c r="O167" s="160">
        <f t="shared" si="14"/>
        <v>92.105819999999994</v>
      </c>
    </row>
    <row r="168" spans="1:15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93">
        <f>'6º Medição'!M168</f>
        <v>15.25</v>
      </c>
      <c r="G168" s="93"/>
      <c r="H168" s="93">
        <f>G168+'REAJUSTE BM 07'!H168</f>
        <v>0</v>
      </c>
      <c r="I168" s="94">
        <f>ROUND('6º Medição'!I168*0.0717,2)</f>
        <v>114.53</v>
      </c>
      <c r="J168" s="94">
        <f>'6º Medição'!J168*0.0717</f>
        <v>148.887201</v>
      </c>
      <c r="K168" s="94">
        <f t="shared" si="10"/>
        <v>0</v>
      </c>
      <c r="L168" s="94">
        <f t="shared" si="11"/>
        <v>0</v>
      </c>
      <c r="M168" s="150">
        <f t="shared" si="12"/>
        <v>15.25</v>
      </c>
      <c r="N168" s="160">
        <f t="shared" si="13"/>
        <v>148.887201</v>
      </c>
      <c r="O168" s="160">
        <f t="shared" si="14"/>
        <v>2270.52981525</v>
      </c>
    </row>
    <row r="169" spans="1:15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93">
        <f>'6º Medição'!M169</f>
        <v>2.35</v>
      </c>
      <c r="G169" s="93"/>
      <c r="H169" s="93">
        <f>G169+'REAJUSTE BM 07'!H169</f>
        <v>0</v>
      </c>
      <c r="I169" s="94">
        <f>ROUND('6º Medição'!I169*0.0717,2)</f>
        <v>114.62</v>
      </c>
      <c r="J169" s="94">
        <f>'6º Medição'!J169*0.0717</f>
        <v>149.005506</v>
      </c>
      <c r="K169" s="94">
        <f t="shared" si="10"/>
        <v>0</v>
      </c>
      <c r="L169" s="94">
        <f t="shared" si="11"/>
        <v>0</v>
      </c>
      <c r="M169" s="150">
        <f t="shared" si="12"/>
        <v>2.35</v>
      </c>
      <c r="N169" s="160">
        <f t="shared" si="13"/>
        <v>149.005506</v>
      </c>
      <c r="O169" s="160">
        <f t="shared" si="14"/>
        <v>350.16293910000002</v>
      </c>
    </row>
    <row r="170" spans="1:15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93">
        <f>'6º Medição'!M170</f>
        <v>21.6</v>
      </c>
      <c r="G170" s="93"/>
      <c r="H170" s="93">
        <f>G170+'REAJUSTE BM 07'!H170</f>
        <v>0</v>
      </c>
      <c r="I170" s="94">
        <f>ROUND('6º Medição'!I170*0.0717,2)</f>
        <v>8.65</v>
      </c>
      <c r="J170" s="94">
        <f>'6º Medição'!J170*0.0717</f>
        <v>11.246862</v>
      </c>
      <c r="K170" s="94">
        <f t="shared" si="10"/>
        <v>0</v>
      </c>
      <c r="L170" s="94">
        <f t="shared" si="11"/>
        <v>0</v>
      </c>
      <c r="M170" s="150">
        <f t="shared" si="12"/>
        <v>21.6</v>
      </c>
      <c r="N170" s="160">
        <f t="shared" si="13"/>
        <v>11.246862</v>
      </c>
      <c r="O170" s="160">
        <f t="shared" si="14"/>
        <v>242.93221920000002</v>
      </c>
    </row>
    <row r="171" spans="1:15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93">
        <f>'6º Medição'!M171</f>
        <v>1</v>
      </c>
      <c r="G171" s="93"/>
      <c r="H171" s="93">
        <f>G171+'REAJUSTE BM 07'!H171</f>
        <v>0</v>
      </c>
      <c r="I171" s="94">
        <f>ROUND('6º Medição'!I171*0.0717,2)</f>
        <v>21.81</v>
      </c>
      <c r="J171" s="94">
        <f>'6º Medição'!J171*0.0717</f>
        <v>28.353764999999999</v>
      </c>
      <c r="K171" s="94">
        <f t="shared" si="10"/>
        <v>0</v>
      </c>
      <c r="L171" s="94">
        <f t="shared" si="11"/>
        <v>0</v>
      </c>
      <c r="M171" s="150">
        <f t="shared" si="12"/>
        <v>1</v>
      </c>
      <c r="N171" s="160">
        <f t="shared" si="13"/>
        <v>28.353764999999999</v>
      </c>
      <c r="O171" s="160">
        <f t="shared" si="14"/>
        <v>28.353764999999999</v>
      </c>
    </row>
    <row r="172" spans="1:15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93">
        <f>'6º Medição'!M172</f>
        <v>17</v>
      </c>
      <c r="G172" s="93"/>
      <c r="H172" s="93">
        <f>G172+'REAJUSTE BM 07'!H172</f>
        <v>0</v>
      </c>
      <c r="I172" s="94">
        <f>ROUND('6º Medição'!I172*0.0717,2)</f>
        <v>17.59</v>
      </c>
      <c r="J172" s="94">
        <f>'6º Medição'!J172*0.0717</f>
        <v>22.873017000000001</v>
      </c>
      <c r="K172" s="94">
        <f t="shared" si="10"/>
        <v>0</v>
      </c>
      <c r="L172" s="94">
        <f t="shared" si="11"/>
        <v>0</v>
      </c>
      <c r="M172" s="150">
        <f t="shared" si="12"/>
        <v>17</v>
      </c>
      <c r="N172" s="160">
        <f t="shared" si="13"/>
        <v>22.873017000000001</v>
      </c>
      <c r="O172" s="160">
        <f t="shared" si="14"/>
        <v>388.84128900000002</v>
      </c>
    </row>
    <row r="173" spans="1:15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93">
        <f>'6º Medição'!M173</f>
        <v>5</v>
      </c>
      <c r="G173" s="93"/>
      <c r="H173" s="93">
        <f>G173+'REAJUSTE BM 07'!H173</f>
        <v>0</v>
      </c>
      <c r="I173" s="94">
        <f>ROUND('6º Medição'!I173*0.0717,2)</f>
        <v>4.24</v>
      </c>
      <c r="J173" s="94">
        <f>'6º Medição'!J173*0.0717</f>
        <v>5.517315</v>
      </c>
      <c r="K173" s="94">
        <f t="shared" si="10"/>
        <v>0</v>
      </c>
      <c r="L173" s="94">
        <f t="shared" si="11"/>
        <v>0</v>
      </c>
      <c r="M173" s="150">
        <f t="shared" si="12"/>
        <v>5</v>
      </c>
      <c r="N173" s="160">
        <f t="shared" si="13"/>
        <v>5.517315</v>
      </c>
      <c r="O173" s="160">
        <f t="shared" si="14"/>
        <v>27.586575</v>
      </c>
    </row>
    <row r="174" spans="1:15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93">
        <f>'6º Medição'!M174</f>
        <v>10</v>
      </c>
      <c r="G174" s="93"/>
      <c r="H174" s="93">
        <f>G174+'REAJUSTE BM 07'!H174</f>
        <v>0</v>
      </c>
      <c r="I174" s="94">
        <f>ROUND('6º Medição'!I174*0.0717,2)</f>
        <v>17.59</v>
      </c>
      <c r="J174" s="94">
        <f>'6º Medição'!J174*0.0717</f>
        <v>22.873017000000001</v>
      </c>
      <c r="K174" s="94">
        <f t="shared" si="10"/>
        <v>0</v>
      </c>
      <c r="L174" s="94">
        <f t="shared" si="11"/>
        <v>0</v>
      </c>
      <c r="M174" s="150">
        <f t="shared" si="12"/>
        <v>10</v>
      </c>
      <c r="N174" s="160">
        <f t="shared" si="13"/>
        <v>22.873017000000001</v>
      </c>
      <c r="O174" s="160">
        <f t="shared" si="14"/>
        <v>228.73017000000002</v>
      </c>
    </row>
    <row r="175" spans="1:15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93">
        <f>'6º Medição'!M175</f>
        <v>3</v>
      </c>
      <c r="G175" s="93"/>
      <c r="H175" s="93">
        <f>G175+'REAJUSTE BM 07'!H175</f>
        <v>0</v>
      </c>
      <c r="I175" s="94">
        <f>ROUND('6º Medição'!I175*0.0717,2)</f>
        <v>9.16</v>
      </c>
      <c r="J175" s="94">
        <f>'6º Medição'!J175*0.0717</f>
        <v>11.911521</v>
      </c>
      <c r="K175" s="94">
        <f t="shared" si="10"/>
        <v>0</v>
      </c>
      <c r="L175" s="94">
        <f t="shared" si="11"/>
        <v>0</v>
      </c>
      <c r="M175" s="150">
        <f t="shared" si="12"/>
        <v>3</v>
      </c>
      <c r="N175" s="160">
        <f t="shared" si="13"/>
        <v>11.911521</v>
      </c>
      <c r="O175" s="160">
        <f t="shared" si="14"/>
        <v>35.734563000000001</v>
      </c>
    </row>
    <row r="176" spans="1:15" s="3" customFormat="1">
      <c r="A176" s="610" t="s">
        <v>188</v>
      </c>
      <c r="B176" s="611"/>
      <c r="C176" s="611"/>
      <c r="D176" s="611"/>
      <c r="E176" s="612"/>
      <c r="F176" s="93">
        <f>'6º Medição'!M176</f>
        <v>0</v>
      </c>
      <c r="G176" s="93"/>
      <c r="H176" s="93">
        <f>G176+'REAJUSTE BM 07'!H176</f>
        <v>0</v>
      </c>
      <c r="I176" s="94">
        <f>ROUND('6º Medição'!I176*0.0717,2)</f>
        <v>0</v>
      </c>
      <c r="J176" s="94">
        <f>'6º Medição'!J176*0.0717</f>
        <v>0</v>
      </c>
      <c r="K176" s="94"/>
      <c r="L176" s="94">
        <f t="shared" si="11"/>
        <v>0</v>
      </c>
      <c r="M176" s="150">
        <f t="shared" si="12"/>
        <v>0</v>
      </c>
      <c r="N176" s="160">
        <f t="shared" si="13"/>
        <v>0</v>
      </c>
      <c r="O176" s="160">
        <f t="shared" si="14"/>
        <v>0</v>
      </c>
    </row>
    <row r="177" spans="1:15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93">
        <f>'6º Medição'!M177</f>
        <v>3</v>
      </c>
      <c r="G177" s="93"/>
      <c r="H177" s="93">
        <f>G177+'REAJUSTE BM 07'!H177</f>
        <v>0</v>
      </c>
      <c r="I177" s="94">
        <f>ROUND('6º Medição'!I177*0.0717,2)</f>
        <v>4.09</v>
      </c>
      <c r="J177" s="94">
        <f>'6º Medição'!J177*0.0717</f>
        <v>5.3165550000000001</v>
      </c>
      <c r="K177" s="94">
        <f t="shared" si="10"/>
        <v>0</v>
      </c>
      <c r="L177" s="94">
        <f t="shared" si="11"/>
        <v>0</v>
      </c>
      <c r="M177" s="150">
        <f t="shared" si="12"/>
        <v>3</v>
      </c>
      <c r="N177" s="160">
        <f t="shared" si="13"/>
        <v>5.3165550000000001</v>
      </c>
      <c r="O177" s="160">
        <f t="shared" si="14"/>
        <v>15.949665</v>
      </c>
    </row>
    <row r="178" spans="1:15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93">
        <f>'6º Medição'!M178</f>
        <v>8</v>
      </c>
      <c r="G178" s="93"/>
      <c r="H178" s="93">
        <f>G178+'REAJUSTE BM 07'!H178</f>
        <v>0</v>
      </c>
      <c r="I178" s="94">
        <f>ROUND('6º Medição'!I178*0.0717,2)</f>
        <v>9.58</v>
      </c>
      <c r="J178" s="94">
        <f>'6º Medição'!J178*0.0717</f>
        <v>12.460026000000001</v>
      </c>
      <c r="K178" s="94">
        <f t="shared" si="10"/>
        <v>0</v>
      </c>
      <c r="L178" s="94">
        <f t="shared" si="11"/>
        <v>0</v>
      </c>
      <c r="M178" s="150">
        <f t="shared" si="12"/>
        <v>8</v>
      </c>
      <c r="N178" s="160">
        <f t="shared" si="13"/>
        <v>12.460026000000001</v>
      </c>
      <c r="O178" s="160">
        <f t="shared" si="14"/>
        <v>99.680208000000007</v>
      </c>
    </row>
    <row r="179" spans="1:15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93">
        <f>'6º Medição'!M179</f>
        <v>20</v>
      </c>
      <c r="G179" s="93"/>
      <c r="H179" s="93">
        <f>G179+'REAJUSTE BM 07'!H179</f>
        <v>0</v>
      </c>
      <c r="I179" s="94">
        <f>ROUND('6º Medição'!I179*0.0717,2)</f>
        <v>4.79</v>
      </c>
      <c r="J179" s="94">
        <f>'6º Medição'!J179*0.0717</f>
        <v>6.2300130000000005</v>
      </c>
      <c r="K179" s="94">
        <f t="shared" si="10"/>
        <v>0</v>
      </c>
      <c r="L179" s="94">
        <f t="shared" si="11"/>
        <v>0</v>
      </c>
      <c r="M179" s="150">
        <f t="shared" si="12"/>
        <v>20</v>
      </c>
      <c r="N179" s="160">
        <f t="shared" si="13"/>
        <v>6.2300130000000005</v>
      </c>
      <c r="O179" s="160">
        <f t="shared" si="14"/>
        <v>124.60026000000001</v>
      </c>
    </row>
    <row r="180" spans="1:15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93">
        <f>'6º Medição'!M180</f>
        <v>2</v>
      </c>
      <c r="G180" s="170"/>
      <c r="H180" s="93">
        <f>G180+'REAJUSTE BM 07'!H180</f>
        <v>2</v>
      </c>
      <c r="I180" s="94">
        <f>ROUND('6º Medição'!I180*0.0717,2)</f>
        <v>142.84</v>
      </c>
      <c r="J180" s="94">
        <f>'6º Medição'!J180*0.0717</f>
        <v>185.68866</v>
      </c>
      <c r="K180" s="94">
        <f t="shared" si="10"/>
        <v>0</v>
      </c>
      <c r="L180" s="94">
        <f t="shared" si="11"/>
        <v>371.37732</v>
      </c>
      <c r="M180" s="150">
        <f t="shared" si="12"/>
        <v>0</v>
      </c>
      <c r="N180" s="160">
        <f t="shared" si="13"/>
        <v>185.68866</v>
      </c>
      <c r="O180" s="160">
        <f t="shared" si="14"/>
        <v>0</v>
      </c>
    </row>
    <row r="181" spans="1:15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93">
        <f>'6º Medição'!M181</f>
        <v>1</v>
      </c>
      <c r="G181" s="93"/>
      <c r="H181" s="93">
        <f>G181+'REAJUSTE BM 07'!H181</f>
        <v>0</v>
      </c>
      <c r="I181" s="94">
        <f>ROUND('6º Medição'!I181*0.0717,2)</f>
        <v>2.79</v>
      </c>
      <c r="J181" s="94">
        <f>'6º Medição'!J181*0.0717</f>
        <v>3.6258690000000002</v>
      </c>
      <c r="K181" s="94">
        <f t="shared" si="10"/>
        <v>0</v>
      </c>
      <c r="L181" s="94">
        <f t="shared" si="11"/>
        <v>0</v>
      </c>
      <c r="M181" s="150">
        <f t="shared" si="12"/>
        <v>1</v>
      </c>
      <c r="N181" s="160">
        <f t="shared" si="13"/>
        <v>3.6258690000000002</v>
      </c>
      <c r="O181" s="160">
        <f t="shared" si="14"/>
        <v>3.6258690000000002</v>
      </c>
    </row>
    <row r="182" spans="1:15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93">
        <f>'6º Medição'!M182</f>
        <v>1</v>
      </c>
      <c r="G182" s="93"/>
      <c r="H182" s="93">
        <f>G182+'REAJUSTE BM 07'!H182</f>
        <v>0</v>
      </c>
      <c r="I182" s="94">
        <f>ROUND('6º Medição'!I182*0.0717,2)</f>
        <v>0.61</v>
      </c>
      <c r="J182" s="94">
        <f>'6º Medição'!J182*0.0717</f>
        <v>0.78941700000000004</v>
      </c>
      <c r="K182" s="94">
        <f t="shared" si="10"/>
        <v>0</v>
      </c>
      <c r="L182" s="94">
        <f t="shared" si="11"/>
        <v>0</v>
      </c>
      <c r="M182" s="150">
        <f t="shared" si="12"/>
        <v>1</v>
      </c>
      <c r="N182" s="160">
        <f t="shared" si="13"/>
        <v>0.78941700000000004</v>
      </c>
      <c r="O182" s="160">
        <f t="shared" si="14"/>
        <v>0.78941700000000004</v>
      </c>
    </row>
    <row r="183" spans="1:15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93">
        <f>'6º Medição'!M183</f>
        <v>2</v>
      </c>
      <c r="G183" s="93"/>
      <c r="H183" s="93">
        <f>G183+'REAJUSTE BM 07'!H183</f>
        <v>0</v>
      </c>
      <c r="I183" s="94">
        <f>ROUND('6º Medição'!I183*0.0717,2)</f>
        <v>2.52</v>
      </c>
      <c r="J183" s="94">
        <f>'6º Medição'!J183*0.0717</f>
        <v>3.2788409999999999</v>
      </c>
      <c r="K183" s="94">
        <f t="shared" si="10"/>
        <v>0</v>
      </c>
      <c r="L183" s="94">
        <f t="shared" si="11"/>
        <v>0</v>
      </c>
      <c r="M183" s="150">
        <f t="shared" si="12"/>
        <v>2</v>
      </c>
      <c r="N183" s="160">
        <f t="shared" si="13"/>
        <v>3.2788409999999999</v>
      </c>
      <c r="O183" s="160">
        <f t="shared" si="14"/>
        <v>6.5576819999999998</v>
      </c>
    </row>
    <row r="184" spans="1:15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93">
        <f>'6º Medição'!M184</f>
        <v>11</v>
      </c>
      <c r="G184" s="93"/>
      <c r="H184" s="93">
        <f>G184+'REAJUSTE BM 07'!H184</f>
        <v>0</v>
      </c>
      <c r="I184" s="94">
        <f>ROUND('6º Medição'!I184*0.0717,2)</f>
        <v>1.98</v>
      </c>
      <c r="J184" s="94">
        <f>'6º Medição'!J184*0.0717</f>
        <v>2.5761810000000001</v>
      </c>
      <c r="K184" s="94">
        <f t="shared" si="10"/>
        <v>0</v>
      </c>
      <c r="L184" s="94">
        <f t="shared" si="11"/>
        <v>0</v>
      </c>
      <c r="M184" s="150">
        <f t="shared" si="12"/>
        <v>11</v>
      </c>
      <c r="N184" s="160">
        <f t="shared" si="13"/>
        <v>2.5761810000000001</v>
      </c>
      <c r="O184" s="160">
        <f t="shared" si="14"/>
        <v>28.337991000000002</v>
      </c>
    </row>
    <row r="185" spans="1:15" s="3" customFormat="1">
      <c r="A185" s="610" t="s">
        <v>198</v>
      </c>
      <c r="B185" s="611"/>
      <c r="C185" s="611"/>
      <c r="D185" s="611"/>
      <c r="E185" s="612"/>
      <c r="F185" s="93">
        <f>'6º Medição'!M185</f>
        <v>0</v>
      </c>
      <c r="G185" s="93"/>
      <c r="H185" s="93">
        <f>G185+'REAJUSTE BM 07'!H185</f>
        <v>0</v>
      </c>
      <c r="I185" s="94">
        <f>ROUND('6º Medição'!I185*0.0717,2)</f>
        <v>0</v>
      </c>
      <c r="J185" s="94">
        <f>'6º Medição'!J185*0.0717</f>
        <v>0</v>
      </c>
      <c r="K185" s="94"/>
      <c r="L185" s="94">
        <f t="shared" si="11"/>
        <v>0</v>
      </c>
      <c r="M185" s="150">
        <f t="shared" si="12"/>
        <v>0</v>
      </c>
      <c r="N185" s="160">
        <f t="shared" si="13"/>
        <v>0</v>
      </c>
      <c r="O185" s="160">
        <f t="shared" si="14"/>
        <v>0</v>
      </c>
    </row>
    <row r="186" spans="1:15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93">
        <f>'6º Medição'!M186</f>
        <v>38</v>
      </c>
      <c r="G186" s="159">
        <v>38</v>
      </c>
      <c r="H186" s="93">
        <f>G186+'REAJUSTE BM 07'!H186</f>
        <v>38</v>
      </c>
      <c r="I186" s="94">
        <f>ROUND('6º Medição'!I186*0.0717,2)</f>
        <v>3.26</v>
      </c>
      <c r="J186" s="94">
        <f>'6º Medição'!J186*0.0717</f>
        <v>4.2389039999999998</v>
      </c>
      <c r="K186" s="94">
        <f t="shared" si="10"/>
        <v>161.078352</v>
      </c>
      <c r="L186" s="94">
        <f t="shared" si="11"/>
        <v>161.078352</v>
      </c>
      <c r="M186" s="150">
        <f t="shared" si="12"/>
        <v>0</v>
      </c>
      <c r="N186" s="160">
        <f t="shared" si="13"/>
        <v>4.2389039999999998</v>
      </c>
      <c r="O186" s="160">
        <f t="shared" si="14"/>
        <v>0</v>
      </c>
    </row>
    <row r="187" spans="1:15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93">
        <f>'6º Medição'!M187</f>
        <v>8</v>
      </c>
      <c r="G187" s="170"/>
      <c r="H187" s="93">
        <f>G187+'REAJUSTE BM 07'!H187</f>
        <v>8</v>
      </c>
      <c r="I187" s="94">
        <f>ROUND('6º Medição'!I187*0.0717,2)</f>
        <v>4.67</v>
      </c>
      <c r="J187" s="94">
        <f>'6º Medição'!J187*0.0717</f>
        <v>6.0658199999999995</v>
      </c>
      <c r="K187" s="94">
        <f t="shared" si="10"/>
        <v>0</v>
      </c>
      <c r="L187" s="94">
        <f t="shared" si="11"/>
        <v>48.526559999999996</v>
      </c>
      <c r="M187" s="150">
        <f t="shared" si="12"/>
        <v>0</v>
      </c>
      <c r="N187" s="160">
        <f t="shared" si="13"/>
        <v>6.0658199999999995</v>
      </c>
      <c r="O187" s="160">
        <f t="shared" si="14"/>
        <v>0</v>
      </c>
    </row>
    <row r="188" spans="1:15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93">
        <f>'6º Medição'!M188</f>
        <v>38</v>
      </c>
      <c r="G188" s="159">
        <v>38</v>
      </c>
      <c r="H188" s="93">
        <f>G188+'REAJUSTE BM 07'!H188</f>
        <v>38</v>
      </c>
      <c r="I188" s="94">
        <f>ROUND('6º Medição'!I188*0.0717,2)</f>
        <v>3.26</v>
      </c>
      <c r="J188" s="94">
        <f>'6º Medição'!J188*0.0717</f>
        <v>4.2389039999999998</v>
      </c>
      <c r="K188" s="94">
        <f t="shared" si="10"/>
        <v>161.078352</v>
      </c>
      <c r="L188" s="94">
        <f t="shared" si="11"/>
        <v>161.078352</v>
      </c>
      <c r="M188" s="150">
        <f t="shared" si="12"/>
        <v>0</v>
      </c>
      <c r="N188" s="160">
        <f t="shared" si="13"/>
        <v>4.2389039999999998</v>
      </c>
      <c r="O188" s="160">
        <f t="shared" si="14"/>
        <v>0</v>
      </c>
    </row>
    <row r="189" spans="1:15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93">
        <f>'6º Medição'!M189</f>
        <v>8</v>
      </c>
      <c r="G189" s="159">
        <v>8</v>
      </c>
      <c r="H189" s="93">
        <f>G189+'REAJUSTE BM 07'!H189</f>
        <v>8</v>
      </c>
      <c r="I189" s="94">
        <f>ROUND('6º Medição'!I189*0.0717,2)</f>
        <v>3.96</v>
      </c>
      <c r="J189" s="94">
        <f>'6º Medição'!J189*0.0717</f>
        <v>5.1523620000000001</v>
      </c>
      <c r="K189" s="94">
        <f t="shared" si="10"/>
        <v>41.218896000000001</v>
      </c>
      <c r="L189" s="94">
        <f t="shared" si="11"/>
        <v>41.218896000000001</v>
      </c>
      <c r="M189" s="150">
        <f t="shared" si="12"/>
        <v>0</v>
      </c>
      <c r="N189" s="160">
        <f t="shared" si="13"/>
        <v>5.1523620000000001</v>
      </c>
      <c r="O189" s="160">
        <f t="shared" si="14"/>
        <v>0</v>
      </c>
    </row>
    <row r="190" spans="1:15" s="3" customFormat="1">
      <c r="A190" s="610" t="s">
        <v>206</v>
      </c>
      <c r="B190" s="611"/>
      <c r="C190" s="611"/>
      <c r="D190" s="611"/>
      <c r="E190" s="612"/>
      <c r="F190" s="93">
        <f>'6º Medição'!M190</f>
        <v>0</v>
      </c>
      <c r="G190" s="93"/>
      <c r="H190" s="93">
        <f>G190+'REAJUSTE BM 07'!H190</f>
        <v>0</v>
      </c>
      <c r="I190" s="94">
        <f>ROUND('6º Medição'!I190*0.0717,2)</f>
        <v>0</v>
      </c>
      <c r="J190" s="94">
        <f>'6º Medição'!J190*0.0717</f>
        <v>0</v>
      </c>
      <c r="K190" s="94"/>
      <c r="L190" s="94">
        <f t="shared" si="11"/>
        <v>0</v>
      </c>
      <c r="M190" s="150">
        <f t="shared" si="12"/>
        <v>0</v>
      </c>
      <c r="N190" s="160">
        <f t="shared" si="13"/>
        <v>0</v>
      </c>
      <c r="O190" s="160">
        <f t="shared" si="14"/>
        <v>0</v>
      </c>
    </row>
    <row r="191" spans="1:15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93">
        <f>'6º Medição'!M191</f>
        <v>22</v>
      </c>
      <c r="G191" s="93"/>
      <c r="H191" s="93">
        <f>G191+'REAJUSTE BM 07'!H191</f>
        <v>0</v>
      </c>
      <c r="I191" s="94">
        <f>ROUND('6º Medição'!I191*0.0717,2)</f>
        <v>9.0399999999999991</v>
      </c>
      <c r="J191" s="94">
        <f>'6º Medição'!J191*0.0717</f>
        <v>11.758800000000001</v>
      </c>
      <c r="K191" s="94">
        <f t="shared" si="10"/>
        <v>0</v>
      </c>
      <c r="L191" s="94">
        <f t="shared" si="11"/>
        <v>0</v>
      </c>
      <c r="M191" s="150">
        <f t="shared" si="12"/>
        <v>22</v>
      </c>
      <c r="N191" s="160">
        <f t="shared" si="13"/>
        <v>11.758800000000001</v>
      </c>
      <c r="O191" s="160">
        <f t="shared" si="14"/>
        <v>258.6936</v>
      </c>
    </row>
    <row r="192" spans="1:15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93">
        <f>'6º Medição'!M192</f>
        <v>30.4</v>
      </c>
      <c r="G192" s="93"/>
      <c r="H192" s="93">
        <f>G192+'REAJUSTE BM 07'!H192</f>
        <v>0</v>
      </c>
      <c r="I192" s="94">
        <f>ROUND('6º Medição'!I192*0.0717,2)</f>
        <v>2.56</v>
      </c>
      <c r="J192" s="94">
        <f>'6º Medição'!J192*0.0717</f>
        <v>3.3254460000000003</v>
      </c>
      <c r="K192" s="94">
        <f t="shared" si="10"/>
        <v>0</v>
      </c>
      <c r="L192" s="94">
        <f t="shared" si="11"/>
        <v>0</v>
      </c>
      <c r="M192" s="150">
        <f t="shared" si="12"/>
        <v>30.4</v>
      </c>
      <c r="N192" s="160">
        <f t="shared" si="13"/>
        <v>3.3254460000000003</v>
      </c>
      <c r="O192" s="160">
        <f t="shared" si="14"/>
        <v>101.09355840000001</v>
      </c>
    </row>
    <row r="193" spans="1:17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93">
        <f>'6º Medição'!M193</f>
        <v>186</v>
      </c>
      <c r="G193" s="93"/>
      <c r="H193" s="93">
        <f>G193+'REAJUSTE BM 07'!H193</f>
        <v>0</v>
      </c>
      <c r="I193" s="94">
        <f>ROUND('6º Medição'!I193*0.0717,2)</f>
        <v>2.91</v>
      </c>
      <c r="J193" s="94">
        <f>'6º Medição'!J193*0.0717</f>
        <v>3.7821750000000001</v>
      </c>
      <c r="K193" s="94">
        <f t="shared" si="10"/>
        <v>0</v>
      </c>
      <c r="L193" s="94">
        <f t="shared" si="11"/>
        <v>0</v>
      </c>
      <c r="M193" s="150">
        <f t="shared" si="12"/>
        <v>186</v>
      </c>
      <c r="N193" s="160">
        <f t="shared" si="13"/>
        <v>3.7821750000000001</v>
      </c>
      <c r="O193" s="160">
        <f t="shared" si="14"/>
        <v>703.48455000000001</v>
      </c>
    </row>
    <row r="194" spans="1:17" s="3" customFormat="1">
      <c r="A194" s="113"/>
      <c r="B194" s="90"/>
      <c r="C194" s="90"/>
      <c r="D194" s="114" t="s">
        <v>266</v>
      </c>
      <c r="E194" s="90"/>
      <c r="F194" s="93">
        <f>'6º Medição'!M194</f>
        <v>0</v>
      </c>
      <c r="G194" s="116"/>
      <c r="H194" s="93">
        <f>G194+'REAJUSTE BM 07'!H194</f>
        <v>0</v>
      </c>
      <c r="I194" s="94">
        <f>ROUND('6º Medição'!I194*0.0717,2)</f>
        <v>0</v>
      </c>
      <c r="J194" s="94">
        <f>'6º Medição'!J194*0.0717</f>
        <v>0</v>
      </c>
      <c r="K194" s="94"/>
      <c r="L194" s="94">
        <f t="shared" si="11"/>
        <v>0</v>
      </c>
      <c r="M194" s="150">
        <f t="shared" si="12"/>
        <v>0</v>
      </c>
      <c r="N194" s="160">
        <f t="shared" si="13"/>
        <v>0</v>
      </c>
      <c r="O194" s="160">
        <f t="shared" si="14"/>
        <v>0</v>
      </c>
    </row>
    <row r="195" spans="1:17" s="3" customFormat="1" ht="15" customHeight="1">
      <c r="A195" s="599" t="s">
        <v>326</v>
      </c>
      <c r="B195" s="600"/>
      <c r="C195" s="600"/>
      <c r="D195" s="600"/>
      <c r="E195" s="600"/>
      <c r="F195" s="93">
        <f>'6º Medição'!M195</f>
        <v>0</v>
      </c>
      <c r="G195" s="117"/>
      <c r="H195" s="93">
        <f>G195+'REAJUSTE BM 07'!H195</f>
        <v>0</v>
      </c>
      <c r="I195" s="94">
        <f>ROUND('6º Medição'!I195*0.0717,2)</f>
        <v>0</v>
      </c>
      <c r="J195" s="94">
        <f>'6º Medição'!J195*0.0717</f>
        <v>0</v>
      </c>
      <c r="K195" s="94"/>
      <c r="L195" s="94">
        <f t="shared" si="11"/>
        <v>0</v>
      </c>
      <c r="M195" s="150">
        <f t="shared" si="12"/>
        <v>0</v>
      </c>
      <c r="N195" s="160">
        <f t="shared" si="13"/>
        <v>0</v>
      </c>
      <c r="O195" s="160">
        <f t="shared" si="14"/>
        <v>0</v>
      </c>
    </row>
    <row r="196" spans="1:17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93">
        <f>'6º Medição'!M196</f>
        <v>30</v>
      </c>
      <c r="G196" s="93"/>
      <c r="H196" s="93">
        <f>G196+'REAJUSTE BM 07'!H196</f>
        <v>0</v>
      </c>
      <c r="I196" s="94">
        <f>ROUND('6º Medição'!I196*0.0717,2)</f>
        <v>2.42</v>
      </c>
      <c r="J196" s="94">
        <f>'6º Medição'!J196*0.0717</f>
        <v>3.142611</v>
      </c>
      <c r="K196" s="94">
        <f t="shared" si="10"/>
        <v>0</v>
      </c>
      <c r="L196" s="94">
        <f t="shared" si="11"/>
        <v>0</v>
      </c>
      <c r="M196" s="150">
        <f t="shared" si="12"/>
        <v>30</v>
      </c>
      <c r="N196" s="160">
        <f t="shared" si="13"/>
        <v>3.142611</v>
      </c>
      <c r="O196" s="160">
        <f t="shared" si="14"/>
        <v>94.278329999999997</v>
      </c>
    </row>
    <row r="197" spans="1:17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93">
        <f>'6º Medição'!M197</f>
        <v>1</v>
      </c>
      <c r="G197" s="93"/>
      <c r="H197" s="93">
        <f>G197+'REAJUSTE BM 07'!H197</f>
        <v>0</v>
      </c>
      <c r="I197" s="94">
        <f>ROUND('6º Medição'!I197*0.0717,2)</f>
        <v>2.68</v>
      </c>
      <c r="J197" s="94">
        <f>'6º Medição'!J197*0.0717</f>
        <v>3.4896389999999999</v>
      </c>
      <c r="K197" s="94">
        <f t="shared" si="10"/>
        <v>0</v>
      </c>
      <c r="L197" s="94">
        <f t="shared" si="11"/>
        <v>0</v>
      </c>
      <c r="M197" s="150">
        <f t="shared" si="12"/>
        <v>1</v>
      </c>
      <c r="N197" s="160">
        <f t="shared" si="13"/>
        <v>3.4896389999999999</v>
      </c>
      <c r="O197" s="160">
        <f t="shared" si="14"/>
        <v>3.4896389999999999</v>
      </c>
    </row>
    <row r="198" spans="1:17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93">
        <f>'6º Medição'!M198</f>
        <v>14</v>
      </c>
      <c r="G198" s="93"/>
      <c r="H198" s="93">
        <f>G198+'REAJUSTE BM 07'!H198</f>
        <v>0</v>
      </c>
      <c r="I198" s="94">
        <f>ROUND('6º Medição'!I198*0.0717,2)</f>
        <v>79.489999999999995</v>
      </c>
      <c r="J198" s="94">
        <f>'6º Medição'!J198*0.0717</f>
        <v>103.331889</v>
      </c>
      <c r="K198" s="94">
        <f t="shared" si="10"/>
        <v>0</v>
      </c>
      <c r="L198" s="94">
        <f t="shared" si="11"/>
        <v>0</v>
      </c>
      <c r="M198" s="150">
        <f t="shared" si="12"/>
        <v>14</v>
      </c>
      <c r="N198" s="160">
        <f t="shared" si="13"/>
        <v>103.331889</v>
      </c>
      <c r="O198" s="160">
        <f t="shared" si="14"/>
        <v>1446.646446</v>
      </c>
    </row>
    <row r="199" spans="1:17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93">
        <f>'6º Medição'!M199</f>
        <v>2</v>
      </c>
      <c r="G199" s="93"/>
      <c r="H199" s="93">
        <f>G199+'REAJUSTE BM 07'!H199</f>
        <v>0</v>
      </c>
      <c r="I199" s="94">
        <f>ROUND('6º Medição'!I199*0.0717,2)</f>
        <v>79.489999999999995</v>
      </c>
      <c r="J199" s="94">
        <f>'6º Medição'!J199*0.0717</f>
        <v>103.331889</v>
      </c>
      <c r="K199" s="94">
        <f t="shared" si="10"/>
        <v>0</v>
      </c>
      <c r="L199" s="94">
        <f t="shared" si="11"/>
        <v>0</v>
      </c>
      <c r="M199" s="150">
        <f t="shared" si="12"/>
        <v>2</v>
      </c>
      <c r="N199" s="160">
        <f t="shared" si="13"/>
        <v>103.331889</v>
      </c>
      <c r="O199" s="160">
        <f t="shared" si="14"/>
        <v>206.66377800000001</v>
      </c>
    </row>
    <row r="200" spans="1:17" s="3" customFormat="1">
      <c r="A200" s="85"/>
      <c r="B200" s="85"/>
      <c r="C200" s="85"/>
      <c r="D200" s="92" t="s">
        <v>266</v>
      </c>
      <c r="E200" s="85"/>
      <c r="F200" s="93">
        <f>'6º Medição'!M200</f>
        <v>0</v>
      </c>
      <c r="G200" s="93"/>
      <c r="H200" s="93">
        <f>G200+'REAJUSTE BM 07'!H200</f>
        <v>0</v>
      </c>
      <c r="I200" s="94">
        <f>ROUND('6º Medição'!I200*0.0717,2)</f>
        <v>0</v>
      </c>
      <c r="J200" s="94">
        <f>'6º Medição'!J200*0.0717</f>
        <v>0</v>
      </c>
      <c r="K200" s="94"/>
      <c r="L200" s="94">
        <f t="shared" si="11"/>
        <v>0</v>
      </c>
      <c r="M200" s="150">
        <f t="shared" si="12"/>
        <v>0</v>
      </c>
      <c r="N200" s="160">
        <f t="shared" si="13"/>
        <v>0</v>
      </c>
      <c r="O200" s="160">
        <f t="shared" si="14"/>
        <v>0</v>
      </c>
    </row>
    <row r="201" spans="1:17" s="3" customFormat="1" ht="15" customHeight="1">
      <c r="A201" s="599" t="s">
        <v>325</v>
      </c>
      <c r="B201" s="600"/>
      <c r="C201" s="600"/>
      <c r="D201" s="600"/>
      <c r="E201" s="600"/>
      <c r="F201" s="93">
        <f>'6º Medição'!M201</f>
        <v>0</v>
      </c>
      <c r="G201" s="117"/>
      <c r="H201" s="93">
        <f>G201+'REAJUSTE BM 07'!H201</f>
        <v>0</v>
      </c>
      <c r="I201" s="94">
        <f>ROUND('6º Medição'!I201*0.0717,2)</f>
        <v>0</v>
      </c>
      <c r="J201" s="94">
        <f>'6º Medição'!J201*0.0717</f>
        <v>0</v>
      </c>
      <c r="K201" s="94"/>
      <c r="L201" s="94">
        <f t="shared" si="11"/>
        <v>0</v>
      </c>
      <c r="M201" s="150">
        <f t="shared" si="12"/>
        <v>0</v>
      </c>
      <c r="N201" s="160">
        <f t="shared" si="13"/>
        <v>0</v>
      </c>
      <c r="O201" s="160">
        <f t="shared" si="14"/>
        <v>0</v>
      </c>
    </row>
    <row r="202" spans="1:17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93">
        <f>'6º Medição'!M202</f>
        <v>1</v>
      </c>
      <c r="G202" s="93"/>
      <c r="H202" s="93">
        <f>G202+'REAJUSTE BM 07'!H202</f>
        <v>0</v>
      </c>
      <c r="I202" s="94">
        <f>ROUND('6º Medição'!I202*0.0717,2)</f>
        <v>10.41</v>
      </c>
      <c r="J202" s="94">
        <f>'6º Medição'!J202*0.0717</f>
        <v>13.537677</v>
      </c>
      <c r="K202" s="94">
        <f t="shared" si="10"/>
        <v>0</v>
      </c>
      <c r="L202" s="94">
        <f t="shared" si="11"/>
        <v>0</v>
      </c>
      <c r="M202" s="150">
        <f t="shared" si="12"/>
        <v>1</v>
      </c>
      <c r="N202" s="160">
        <f t="shared" si="13"/>
        <v>13.537677</v>
      </c>
      <c r="O202" s="160">
        <f t="shared" si="14"/>
        <v>13.537677</v>
      </c>
    </row>
    <row r="203" spans="1:17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93">
        <f>'6º Medição'!M203</f>
        <v>3</v>
      </c>
      <c r="G203" s="93"/>
      <c r="H203" s="93">
        <f>G203+'REAJUSTE BM 07'!H203</f>
        <v>0</v>
      </c>
      <c r="I203" s="94">
        <f>ROUND('6º Medição'!I203*0.0717,2)</f>
        <v>3.04</v>
      </c>
      <c r="J203" s="94">
        <f>'6º Medição'!J203*0.0717</f>
        <v>3.9463680000000001</v>
      </c>
      <c r="K203" s="94">
        <f t="shared" si="10"/>
        <v>0</v>
      </c>
      <c r="L203" s="94">
        <f t="shared" si="11"/>
        <v>0</v>
      </c>
      <c r="M203" s="150">
        <f t="shared" si="12"/>
        <v>3</v>
      </c>
      <c r="N203" s="160">
        <f t="shared" si="13"/>
        <v>3.9463680000000001</v>
      </c>
      <c r="O203" s="160">
        <f t="shared" si="14"/>
        <v>11.839104000000001</v>
      </c>
    </row>
    <row r="204" spans="1:17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93">
        <f>'6º Medição'!M204</f>
        <v>5</v>
      </c>
      <c r="G204" s="93"/>
      <c r="H204" s="93">
        <f>G204+'REAJUSTE BM 07'!H204</f>
        <v>0</v>
      </c>
      <c r="I204" s="94">
        <f>ROUND('6º Medição'!I204*0.0717,2)</f>
        <v>3.14</v>
      </c>
      <c r="J204" s="94">
        <f>'6º Medição'!J204*0.0717</f>
        <v>4.0775790000000001</v>
      </c>
      <c r="K204" s="94">
        <f t="shared" si="10"/>
        <v>0</v>
      </c>
      <c r="L204" s="94">
        <f t="shared" si="11"/>
        <v>0</v>
      </c>
      <c r="M204" s="150">
        <f t="shared" si="12"/>
        <v>5</v>
      </c>
      <c r="N204" s="160">
        <f t="shared" si="13"/>
        <v>4.0775790000000001</v>
      </c>
      <c r="O204" s="160">
        <f t="shared" si="14"/>
        <v>20.387895</v>
      </c>
    </row>
    <row r="205" spans="1:17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93">
        <f>'6º Medição'!M205</f>
        <v>1</v>
      </c>
      <c r="G205" s="93"/>
      <c r="H205" s="93">
        <f>G205+'REAJUSTE BM 07'!H205</f>
        <v>0</v>
      </c>
      <c r="I205" s="94">
        <f>ROUND('6º Medição'!I205*0.0717,2)</f>
        <v>11.69</v>
      </c>
      <c r="J205" s="94">
        <f>'6º Medição'!J205*0.0717</f>
        <v>15.2004</v>
      </c>
      <c r="K205" s="94">
        <f t="shared" si="10"/>
        <v>0</v>
      </c>
      <c r="L205" s="94">
        <f t="shared" si="11"/>
        <v>0</v>
      </c>
      <c r="M205" s="150">
        <f t="shared" si="12"/>
        <v>1</v>
      </c>
      <c r="N205" s="160">
        <f t="shared" si="13"/>
        <v>15.2004</v>
      </c>
      <c r="O205" s="160">
        <f t="shared" si="14"/>
        <v>15.2004</v>
      </c>
    </row>
    <row r="206" spans="1:17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93">
        <f>'6º Medição'!M206</f>
        <v>21</v>
      </c>
      <c r="G206" s="93"/>
      <c r="H206" s="93">
        <f>G206+'REAJUSTE BM 07'!H206</f>
        <v>0</v>
      </c>
      <c r="I206" s="94">
        <f>ROUND('6º Medição'!I206*0.0717,2)</f>
        <v>3.04</v>
      </c>
      <c r="J206" s="94">
        <f>'6º Medição'!J206*0.0717</f>
        <v>3.9463680000000001</v>
      </c>
      <c r="K206" s="94">
        <f t="shared" si="10"/>
        <v>0</v>
      </c>
      <c r="L206" s="94">
        <f t="shared" si="11"/>
        <v>0</v>
      </c>
      <c r="M206" s="150">
        <f t="shared" si="12"/>
        <v>21</v>
      </c>
      <c r="N206" s="160">
        <f t="shared" si="13"/>
        <v>3.9463680000000001</v>
      </c>
      <c r="O206" s="160">
        <f t="shared" si="14"/>
        <v>82.873728</v>
      </c>
    </row>
    <row r="207" spans="1:17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93">
        <f>'6º Medição'!M207</f>
        <v>4</v>
      </c>
      <c r="G207" s="93"/>
      <c r="H207" s="93">
        <f>G207+'REAJUSTE BM 07'!H207</f>
        <v>0</v>
      </c>
      <c r="I207" s="94">
        <f>ROUND('6º Medição'!I207*0.0717,2)</f>
        <v>3.04</v>
      </c>
      <c r="J207" s="94">
        <f>'6º Medição'!J207*0.0717</f>
        <v>3.9463680000000001</v>
      </c>
      <c r="K207" s="94">
        <f t="shared" si="10"/>
        <v>0</v>
      </c>
      <c r="L207" s="94">
        <f t="shared" si="11"/>
        <v>0</v>
      </c>
      <c r="M207" s="150">
        <f t="shared" si="12"/>
        <v>4</v>
      </c>
      <c r="N207" s="160">
        <f t="shared" si="13"/>
        <v>3.9463680000000001</v>
      </c>
      <c r="O207" s="160">
        <f t="shared" si="14"/>
        <v>15.785472</v>
      </c>
    </row>
    <row r="208" spans="1:17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5">H208*J208</f>
        <v>0</v>
      </c>
      <c r="M208" s="150">
        <f t="shared" ref="M208" si="16">F208-H208</f>
        <v>0</v>
      </c>
      <c r="O208" s="160">
        <f>SUM(O15:O207)</f>
        <v>23992.482744509998</v>
      </c>
      <c r="Q208" s="160">
        <f>O208*0.077</f>
        <v>1847.4211713272698</v>
      </c>
    </row>
    <row r="209" spans="1:15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5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5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2097.3717125399994</v>
      </c>
      <c r="L211" s="123">
        <f>SUM(L15:L208)</f>
        <v>5763.0906117600007</v>
      </c>
      <c r="O211" s="160">
        <f>L211+O208</f>
        <v>29755.573356269997</v>
      </c>
    </row>
    <row r="216" spans="1:15">
      <c r="D216" s="158" t="s">
        <v>573</v>
      </c>
    </row>
    <row r="217" spans="1:15">
      <c r="D217" s="157" t="s">
        <v>574</v>
      </c>
    </row>
    <row r="218" spans="1:15">
      <c r="D218" s="157" t="s">
        <v>575</v>
      </c>
    </row>
  </sheetData>
  <mergeCells count="57">
    <mergeCell ref="A211:F211"/>
    <mergeCell ref="A137:E137"/>
    <mergeCell ref="A176:E176"/>
    <mergeCell ref="A185:E185"/>
    <mergeCell ref="A190:E190"/>
    <mergeCell ref="A195:E195"/>
    <mergeCell ref="A201:E201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showZeros="0" topLeftCell="A175" zoomScale="90" zoomScaleNormal="90" workbookViewId="0">
      <selection activeCell="K6" sqref="K6:L6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style="297" customWidth="1"/>
    <col min="14" max="14" width="15" style="297" bestFit="1" customWidth="1"/>
    <col min="15" max="15" width="16" style="297" customWidth="1"/>
    <col min="16" max="16" width="17.5703125" style="297" customWidth="1"/>
    <col min="17" max="17" width="13.85546875" bestFit="1" customWidth="1"/>
  </cols>
  <sheetData>
    <row r="1" spans="1:16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6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6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6">
      <c r="A4" s="634"/>
      <c r="B4" s="634"/>
      <c r="C4" s="635"/>
      <c r="D4" s="635"/>
      <c r="E4" s="636" t="s">
        <v>559</v>
      </c>
      <c r="F4" s="636"/>
      <c r="G4" s="640">
        <v>42613</v>
      </c>
      <c r="H4" s="641"/>
      <c r="I4" s="649" t="s">
        <v>617</v>
      </c>
      <c r="J4" s="650"/>
      <c r="K4" s="637"/>
      <c r="L4" s="637"/>
    </row>
    <row r="5" spans="1:16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  <c r="O5" s="301"/>
    </row>
    <row r="6" spans="1:16">
      <c r="A6" s="592"/>
      <c r="B6" s="585"/>
      <c r="C6" s="585"/>
      <c r="D6" s="586"/>
      <c r="E6" s="597"/>
      <c r="F6" s="598"/>
      <c r="G6" s="580" t="s">
        <v>616</v>
      </c>
      <c r="H6" s="581"/>
      <c r="I6" s="583" t="s">
        <v>537</v>
      </c>
      <c r="J6" s="584"/>
      <c r="K6" s="651">
        <f>K211</f>
        <v>8503.4093999999986</v>
      </c>
      <c r="L6" s="652"/>
      <c r="M6" s="301"/>
    </row>
    <row r="7" spans="1:16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324681.31169999996</v>
      </c>
      <c r="L7" s="632"/>
      <c r="N7" s="301"/>
    </row>
    <row r="8" spans="1:16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326254.75829999999</v>
      </c>
      <c r="L8" s="631"/>
    </row>
    <row r="9" spans="1:16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1.3063355668706452E-2</v>
      </c>
      <c r="L9" s="582"/>
    </row>
    <row r="10" spans="1:16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0.49879139698004443</v>
      </c>
      <c r="L10" s="629"/>
    </row>
    <row r="11" spans="1:16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6" s="1" customFormat="1">
      <c r="A12" s="286" t="s">
        <v>265</v>
      </c>
      <c r="B12" s="136" t="s">
        <v>0</v>
      </c>
      <c r="C12" s="286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302"/>
      <c r="N12" s="302"/>
      <c r="O12" s="302"/>
      <c r="P12" s="302"/>
    </row>
    <row r="13" spans="1:16" s="1" customFormat="1" ht="25.5">
      <c r="A13" s="32"/>
      <c r="B13" s="288"/>
      <c r="C13" s="32"/>
      <c r="D13" s="27"/>
      <c r="E13" s="284"/>
      <c r="F13" s="284" t="s">
        <v>529</v>
      </c>
      <c r="G13" s="71" t="s">
        <v>533</v>
      </c>
      <c r="H13" s="284" t="s">
        <v>532</v>
      </c>
      <c r="I13" s="285" t="s">
        <v>551</v>
      </c>
      <c r="J13" s="285" t="s">
        <v>551</v>
      </c>
      <c r="K13" s="285" t="s">
        <v>531</v>
      </c>
      <c r="L13" s="285" t="s">
        <v>534</v>
      </c>
      <c r="M13" s="302"/>
      <c r="N13" s="302"/>
      <c r="O13" s="302"/>
      <c r="P13" s="302"/>
    </row>
    <row r="14" spans="1:16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  <c r="N14" s="189">
        <f>SUM(L15:L19)</f>
        <v>6719.1350000000002</v>
      </c>
      <c r="P14" s="301"/>
    </row>
    <row r="15" spans="1:16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G15+'8ª medição'!H15</f>
        <v>4.5</v>
      </c>
      <c r="I15" s="94">
        <v>162.91999999999999</v>
      </c>
      <c r="J15" s="120">
        <v>211.79</v>
      </c>
      <c r="K15" s="94">
        <f>J15*G15</f>
        <v>0</v>
      </c>
      <c r="L15" s="94">
        <f>H15*J15</f>
        <v>953.05499999999995</v>
      </c>
      <c r="M15" s="303">
        <f>F15-H15</f>
        <v>0</v>
      </c>
      <c r="N15" s="304"/>
      <c r="O15" s="304"/>
      <c r="P15" s="305"/>
    </row>
    <row r="16" spans="1:16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G16+'8ª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303">
        <f t="shared" ref="M16:M79" si="3">F16-H16</f>
        <v>0</v>
      </c>
      <c r="N16" s="304"/>
      <c r="O16" s="304"/>
      <c r="P16" s="305"/>
    </row>
    <row r="17" spans="1:16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G17+'8ª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303">
        <f t="shared" si="3"/>
        <v>0</v>
      </c>
      <c r="N17" s="304"/>
      <c r="O17" s="304"/>
      <c r="P17" s="305"/>
    </row>
    <row r="18" spans="1:16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G18+'8ª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303">
        <f t="shared" si="3"/>
        <v>1</v>
      </c>
      <c r="N18" s="304"/>
      <c r="O18" s="304"/>
      <c r="P18" s="305"/>
    </row>
    <row r="19" spans="1:16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G19+'8ª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303">
        <f t="shared" si="3"/>
        <v>0</v>
      </c>
      <c r="N19" s="304"/>
      <c r="O19" s="304"/>
      <c r="P19" s="305"/>
    </row>
    <row r="20" spans="1:16" s="3" customFormat="1">
      <c r="A20" s="626"/>
      <c r="B20" s="626"/>
      <c r="C20" s="626"/>
      <c r="D20" s="626"/>
      <c r="E20" s="626"/>
      <c r="F20" s="85"/>
      <c r="G20" s="93"/>
      <c r="H20" s="93">
        <f>G20+'8ª medição'!H20</f>
        <v>0</v>
      </c>
      <c r="I20" s="94"/>
      <c r="J20" s="94"/>
      <c r="K20" s="94"/>
      <c r="L20" s="94">
        <f t="shared" si="2"/>
        <v>0</v>
      </c>
      <c r="M20" s="303">
        <f t="shared" si="3"/>
        <v>0</v>
      </c>
      <c r="N20" s="304"/>
      <c r="O20" s="304"/>
      <c r="P20" s="305"/>
    </row>
    <row r="21" spans="1:16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G21+'8ª medição'!H21</f>
        <v>0</v>
      </c>
      <c r="I21" s="98"/>
      <c r="J21" s="98"/>
      <c r="K21" s="94"/>
      <c r="L21" s="94">
        <f t="shared" si="2"/>
        <v>0</v>
      </c>
      <c r="M21" s="303">
        <f t="shared" si="3"/>
        <v>0</v>
      </c>
      <c r="N21" s="191">
        <f>SUM(L22:L25)</f>
        <v>3055.6527999999998</v>
      </c>
      <c r="O21" s="304"/>
      <c r="P21" s="304"/>
    </row>
    <row r="22" spans="1:16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>
        <v>82.66</v>
      </c>
      <c r="G22" s="93"/>
      <c r="H22" s="93">
        <f>G22+'8ª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303">
        <f t="shared" si="3"/>
        <v>0</v>
      </c>
      <c r="N22" s="304"/>
      <c r="O22" s="304"/>
      <c r="P22" s="305"/>
    </row>
    <row r="23" spans="1:16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G23+'8ª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303">
        <f t="shared" si="3"/>
        <v>0</v>
      </c>
      <c r="N23" s="304"/>
      <c r="O23" s="304"/>
      <c r="P23" s="305"/>
    </row>
    <row r="24" spans="1:16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G24+'8ª medição'!H24</f>
        <v>46.53</v>
      </c>
      <c r="I24" s="94">
        <v>4.2300000000000004</v>
      </c>
      <c r="J24" s="120">
        <v>5.49</v>
      </c>
      <c r="K24" s="94">
        <f t="shared" si="1"/>
        <v>0</v>
      </c>
      <c r="L24" s="94">
        <f t="shared" si="2"/>
        <v>255.44970000000001</v>
      </c>
      <c r="M24" s="303">
        <f t="shared" si="3"/>
        <v>0</v>
      </c>
      <c r="N24" s="304"/>
      <c r="O24" s="304"/>
      <c r="P24" s="305"/>
    </row>
    <row r="25" spans="1:16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G25+'8ª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303">
        <f t="shared" si="3"/>
        <v>0</v>
      </c>
      <c r="N25" s="304"/>
      <c r="O25" s="304"/>
      <c r="P25" s="305"/>
    </row>
    <row r="26" spans="1:16" s="3" customFormat="1" ht="15" customHeight="1">
      <c r="A26" s="610"/>
      <c r="B26" s="611"/>
      <c r="C26" s="611"/>
      <c r="D26" s="611"/>
      <c r="E26" s="612"/>
      <c r="F26" s="85"/>
      <c r="G26" s="93"/>
      <c r="H26" s="93">
        <f>G26+'8ª medição'!H26</f>
        <v>0</v>
      </c>
      <c r="I26" s="94"/>
      <c r="J26" s="94"/>
      <c r="K26" s="94"/>
      <c r="L26" s="94">
        <f t="shared" si="2"/>
        <v>0</v>
      </c>
      <c r="M26" s="303">
        <f t="shared" si="3"/>
        <v>0</v>
      </c>
      <c r="N26" s="304"/>
      <c r="O26" s="304"/>
      <c r="P26" s="305"/>
    </row>
    <row r="27" spans="1:16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G27+'8ª medição'!H27</f>
        <v>0</v>
      </c>
      <c r="I27" s="98"/>
      <c r="J27" s="98"/>
      <c r="K27" s="94"/>
      <c r="L27" s="94">
        <f t="shared" si="2"/>
        <v>0</v>
      </c>
      <c r="M27" s="303">
        <f t="shared" si="3"/>
        <v>0</v>
      </c>
      <c r="N27" s="191">
        <f>SUM(L28:L33)</f>
        <v>60341.547200000001</v>
      </c>
      <c r="O27" s="304"/>
      <c r="P27" s="304"/>
    </row>
    <row r="28" spans="1:16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170"/>
      <c r="H28" s="93">
        <f>G28+'8ª medição'!H28</f>
        <v>389.98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28066.8606</v>
      </c>
      <c r="M28" s="303">
        <f t="shared" si="3"/>
        <v>0</v>
      </c>
      <c r="N28" s="304"/>
      <c r="O28" s="304"/>
      <c r="P28" s="305"/>
    </row>
    <row r="29" spans="1:16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170"/>
      <c r="H29" s="93">
        <f>G29+'8ª medição'!H29</f>
        <v>389.98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16519.552800000001</v>
      </c>
      <c r="M29" s="303">
        <f t="shared" si="3"/>
        <v>0</v>
      </c>
      <c r="N29" s="304"/>
      <c r="O29" s="304"/>
      <c r="P29" s="305"/>
    </row>
    <row r="30" spans="1:16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170"/>
      <c r="H30" s="93">
        <f>G30+'8ª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303">
        <f t="shared" si="3"/>
        <v>45.73</v>
      </c>
      <c r="N30" s="304"/>
      <c r="O30" s="304"/>
      <c r="P30" s="306"/>
    </row>
    <row r="31" spans="1:16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170"/>
      <c r="H31" s="93">
        <f>G31+'8ª medição'!H31</f>
        <v>36.1</v>
      </c>
      <c r="I31" s="94">
        <v>17.27</v>
      </c>
      <c r="J31" s="94">
        <f t="shared" ref="J31:J32" si="4">ROUND(I31*1.3,2)</f>
        <v>22.45</v>
      </c>
      <c r="K31" s="94">
        <f t="shared" si="1"/>
        <v>0</v>
      </c>
      <c r="L31" s="94">
        <f t="shared" si="2"/>
        <v>810.44500000000005</v>
      </c>
      <c r="M31" s="303">
        <f t="shared" si="3"/>
        <v>0</v>
      </c>
      <c r="N31" s="304"/>
      <c r="O31" s="304"/>
      <c r="P31" s="305"/>
    </row>
    <row r="32" spans="1:16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170"/>
      <c r="H32" s="93">
        <f>G32+'8ª medição'!H32</f>
        <v>77.73</v>
      </c>
      <c r="I32" s="94">
        <v>30.13</v>
      </c>
      <c r="J32" s="94">
        <f t="shared" si="4"/>
        <v>39.17</v>
      </c>
      <c r="K32" s="94">
        <f t="shared" si="1"/>
        <v>0</v>
      </c>
      <c r="L32" s="94">
        <f t="shared" si="2"/>
        <v>3044.6841000000004</v>
      </c>
      <c r="M32" s="303">
        <f t="shared" si="3"/>
        <v>0</v>
      </c>
      <c r="N32" s="304"/>
      <c r="O32" s="304"/>
      <c r="P32" s="305"/>
    </row>
    <row r="33" spans="1:16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170"/>
      <c r="H33" s="93">
        <f>G33+'8ª medição'!H33</f>
        <v>369.91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11900.004700000001</v>
      </c>
      <c r="M33" s="303">
        <f t="shared" si="3"/>
        <v>0</v>
      </c>
      <c r="N33" s="304"/>
      <c r="O33" s="304"/>
      <c r="P33" s="305"/>
    </row>
    <row r="34" spans="1:16" s="3" customFormat="1">
      <c r="A34" s="626"/>
      <c r="B34" s="626"/>
      <c r="C34" s="626"/>
      <c r="D34" s="626"/>
      <c r="E34" s="626"/>
      <c r="F34" s="85"/>
      <c r="G34" s="93"/>
      <c r="H34" s="93">
        <f>G34+'8ª medição'!H34</f>
        <v>0</v>
      </c>
      <c r="I34" s="94"/>
      <c r="J34" s="94"/>
      <c r="K34" s="94"/>
      <c r="L34" s="94">
        <f t="shared" si="2"/>
        <v>0</v>
      </c>
      <c r="M34" s="303">
        <f t="shared" si="3"/>
        <v>0</v>
      </c>
      <c r="N34" s="304"/>
      <c r="O34" s="304"/>
      <c r="P34" s="305"/>
    </row>
    <row r="35" spans="1:16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G35+'8ª medição'!H35</f>
        <v>0</v>
      </c>
      <c r="I35" s="98"/>
      <c r="J35" s="98"/>
      <c r="K35" s="94"/>
      <c r="L35" s="94">
        <f t="shared" si="2"/>
        <v>0</v>
      </c>
      <c r="M35" s="303">
        <f t="shared" si="3"/>
        <v>0</v>
      </c>
      <c r="N35" s="191">
        <f>SUM(L37:L53)</f>
        <v>133801.55669999999</v>
      </c>
      <c r="O35" s="304"/>
      <c r="P35" s="304"/>
    </row>
    <row r="36" spans="1:16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G36+'8ª medição'!H36</f>
        <v>0</v>
      </c>
      <c r="I36" s="94"/>
      <c r="J36" s="94"/>
      <c r="K36" s="94"/>
      <c r="L36" s="94">
        <f t="shared" si="2"/>
        <v>0</v>
      </c>
      <c r="M36" s="303">
        <f t="shared" si="3"/>
        <v>0</v>
      </c>
      <c r="N36" s="304"/>
      <c r="O36" s="304"/>
      <c r="P36" s="305"/>
    </row>
    <row r="37" spans="1:16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G37+'8ª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303">
        <f t="shared" si="3"/>
        <v>0</v>
      </c>
      <c r="N37" s="304"/>
      <c r="O37" s="304"/>
      <c r="P37" s="305"/>
    </row>
    <row r="38" spans="1:16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G38+'8ª medição'!H38</f>
        <v>166</v>
      </c>
      <c r="I38" s="94">
        <v>6.84</v>
      </c>
      <c r="J38" s="94">
        <f t="shared" ref="J38:J43" si="5">ROUND(I38*1.3,2)</f>
        <v>8.89</v>
      </c>
      <c r="K38" s="94">
        <f t="shared" si="1"/>
        <v>0</v>
      </c>
      <c r="L38" s="94">
        <f t="shared" si="2"/>
        <v>1475.74</v>
      </c>
      <c r="M38" s="303">
        <f t="shared" si="3"/>
        <v>0</v>
      </c>
      <c r="N38" s="304"/>
      <c r="O38" s="304"/>
      <c r="P38" s="305"/>
    </row>
    <row r="39" spans="1:16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G39+'8ª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303">
        <f t="shared" si="3"/>
        <v>0</v>
      </c>
      <c r="N39" s="304"/>
      <c r="O39" s="304"/>
      <c r="P39" s="305"/>
    </row>
    <row r="40" spans="1:16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G40+'8ª medição'!H40</f>
        <v>0</v>
      </c>
      <c r="I40" s="94">
        <v>18.22</v>
      </c>
      <c r="J40" s="94">
        <f t="shared" si="5"/>
        <v>23.69</v>
      </c>
      <c r="K40" s="94">
        <f t="shared" si="1"/>
        <v>0</v>
      </c>
      <c r="L40" s="94">
        <f t="shared" si="2"/>
        <v>0</v>
      </c>
      <c r="M40" s="303">
        <f t="shared" si="3"/>
        <v>0</v>
      </c>
      <c r="N40" s="304"/>
      <c r="O40" s="304"/>
      <c r="P40" s="305"/>
    </row>
    <row r="41" spans="1:16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G41+'8ª medição'!H41</f>
        <v>1225.2</v>
      </c>
      <c r="I41" s="94">
        <v>6.84</v>
      </c>
      <c r="J41" s="94">
        <f t="shared" si="5"/>
        <v>8.89</v>
      </c>
      <c r="K41" s="94">
        <f t="shared" si="1"/>
        <v>0</v>
      </c>
      <c r="L41" s="94">
        <f t="shared" si="2"/>
        <v>10892.028</v>
      </c>
      <c r="M41" s="303">
        <f t="shared" si="3"/>
        <v>0</v>
      </c>
      <c r="N41" s="304"/>
      <c r="O41" s="304"/>
      <c r="P41" s="305"/>
    </row>
    <row r="42" spans="1:16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G42+'8ª medição'!H42</f>
        <v>500.43</v>
      </c>
      <c r="I42" s="94">
        <v>6.84</v>
      </c>
      <c r="J42" s="94">
        <f t="shared" si="5"/>
        <v>8.89</v>
      </c>
      <c r="K42" s="94">
        <f t="shared" si="1"/>
        <v>0</v>
      </c>
      <c r="L42" s="94">
        <f t="shared" si="2"/>
        <v>4448.8227000000006</v>
      </c>
      <c r="M42" s="303">
        <f t="shared" si="3"/>
        <v>0</v>
      </c>
      <c r="N42" s="304"/>
      <c r="O42" s="304"/>
      <c r="P42" s="305"/>
    </row>
    <row r="43" spans="1:16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G43+'8ª medição'!H43</f>
        <v>28.32</v>
      </c>
      <c r="I43" s="94">
        <v>374.83</v>
      </c>
      <c r="J43" s="94">
        <f t="shared" si="5"/>
        <v>487.28</v>
      </c>
      <c r="K43" s="94">
        <f t="shared" si="1"/>
        <v>0</v>
      </c>
      <c r="L43" s="94">
        <f t="shared" si="2"/>
        <v>13799.7696</v>
      </c>
      <c r="M43" s="303">
        <f t="shared" si="3"/>
        <v>0</v>
      </c>
      <c r="N43" s="304"/>
      <c r="O43" s="304"/>
      <c r="P43" s="305"/>
    </row>
    <row r="44" spans="1:16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G44+'8ª medição'!H44</f>
        <v>0</v>
      </c>
      <c r="I44" s="94"/>
      <c r="J44" s="94"/>
      <c r="K44" s="94"/>
      <c r="L44" s="94">
        <f t="shared" si="2"/>
        <v>0</v>
      </c>
      <c r="M44" s="303">
        <f t="shared" si="3"/>
        <v>0</v>
      </c>
      <c r="N44" s="304"/>
      <c r="O44" s="304"/>
      <c r="P44" s="305"/>
    </row>
    <row r="45" spans="1:16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G45+'8ª medição'!H45</f>
        <v>0</v>
      </c>
      <c r="I45" s="94"/>
      <c r="J45" s="94"/>
      <c r="K45" s="94"/>
      <c r="L45" s="94">
        <f t="shared" si="2"/>
        <v>0</v>
      </c>
      <c r="M45" s="303">
        <f t="shared" si="3"/>
        <v>0</v>
      </c>
      <c r="N45" s="304"/>
      <c r="O45" s="304"/>
      <c r="P45" s="305"/>
    </row>
    <row r="46" spans="1:16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G46+'8ª medição'!H46</f>
        <v>435.8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17349.198</v>
      </c>
      <c r="M46" s="303">
        <f t="shared" si="3"/>
        <v>0</v>
      </c>
      <c r="N46" s="304"/>
      <c r="O46" s="304"/>
      <c r="P46" s="305"/>
    </row>
    <row r="47" spans="1:16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170"/>
      <c r="H47" s="93">
        <f>G47+'8ª medição'!H47</f>
        <v>2045.65</v>
      </c>
      <c r="I47" s="94">
        <v>6.84</v>
      </c>
      <c r="J47" s="94">
        <f t="shared" ref="J47:J51" si="6">ROUND(I47*1.3,2)</f>
        <v>8.89</v>
      </c>
      <c r="K47" s="94">
        <f t="shared" si="1"/>
        <v>0</v>
      </c>
      <c r="L47" s="94">
        <f t="shared" si="2"/>
        <v>18185.828500000003</v>
      </c>
      <c r="M47" s="303">
        <f t="shared" si="3"/>
        <v>0</v>
      </c>
      <c r="N47" s="304"/>
      <c r="O47" s="304"/>
      <c r="P47" s="305"/>
    </row>
    <row r="48" spans="1:16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170"/>
      <c r="H48" s="93">
        <f>G48+'8ª medição'!H48</f>
        <v>835.55</v>
      </c>
      <c r="I48" s="94">
        <v>6.84</v>
      </c>
      <c r="J48" s="94">
        <f t="shared" si="6"/>
        <v>8.89</v>
      </c>
      <c r="K48" s="94">
        <f t="shared" si="1"/>
        <v>0</v>
      </c>
      <c r="L48" s="94">
        <f t="shared" si="2"/>
        <v>7428.0394999999999</v>
      </c>
      <c r="M48" s="303">
        <f t="shared" si="3"/>
        <v>0</v>
      </c>
      <c r="N48" s="304"/>
      <c r="O48" s="304"/>
      <c r="P48" s="305"/>
    </row>
    <row r="49" spans="1:16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170"/>
      <c r="H49" s="93">
        <f>G49+'8ª medição'!H49</f>
        <v>25.33</v>
      </c>
      <c r="I49" s="94">
        <v>374.83</v>
      </c>
      <c r="J49" s="94">
        <f t="shared" si="6"/>
        <v>487.28</v>
      </c>
      <c r="K49" s="94">
        <f t="shared" si="1"/>
        <v>0</v>
      </c>
      <c r="L49" s="94">
        <f t="shared" si="2"/>
        <v>12342.802399999999</v>
      </c>
      <c r="M49" s="303">
        <f t="shared" si="3"/>
        <v>0</v>
      </c>
      <c r="N49" s="304"/>
      <c r="O49" s="304"/>
      <c r="P49" s="305"/>
    </row>
    <row r="50" spans="1:16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G50+'8ª medição'!H50</f>
        <v>410.46</v>
      </c>
      <c r="I50" s="94">
        <v>49.63</v>
      </c>
      <c r="J50" s="94">
        <f t="shared" si="6"/>
        <v>64.52</v>
      </c>
      <c r="K50" s="94">
        <f t="shared" si="1"/>
        <v>0</v>
      </c>
      <c r="L50" s="94">
        <f t="shared" si="2"/>
        <v>26482.879199999996</v>
      </c>
      <c r="M50" s="303">
        <f t="shared" si="3"/>
        <v>0</v>
      </c>
      <c r="N50" s="304"/>
      <c r="O50" s="304"/>
      <c r="P50" s="307"/>
    </row>
    <row r="51" spans="1:16" s="3" customFormat="1" ht="60">
      <c r="A51" s="287" t="s">
        <v>5</v>
      </c>
      <c r="B51" s="287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G51+'8ª medição'!H51</f>
        <v>193.8</v>
      </c>
      <c r="I51" s="94">
        <v>14.23</v>
      </c>
      <c r="J51" s="94">
        <f t="shared" si="6"/>
        <v>18.5</v>
      </c>
      <c r="K51" s="94">
        <f t="shared" si="1"/>
        <v>0</v>
      </c>
      <c r="L51" s="94">
        <f t="shared" si="2"/>
        <v>3585.3</v>
      </c>
      <c r="M51" s="303">
        <f t="shared" si="3"/>
        <v>0</v>
      </c>
      <c r="N51" s="304"/>
      <c r="O51" s="304"/>
      <c r="P51" s="305"/>
    </row>
    <row r="52" spans="1:16" s="3" customFormat="1">
      <c r="A52" s="287"/>
      <c r="B52" s="287"/>
      <c r="C52" s="85"/>
      <c r="D52" s="92" t="s">
        <v>501</v>
      </c>
      <c r="E52" s="85"/>
      <c r="F52" s="85"/>
      <c r="G52" s="93"/>
      <c r="H52" s="93">
        <f>G52+'8ª medição'!H52</f>
        <v>0</v>
      </c>
      <c r="I52" s="94"/>
      <c r="J52" s="94"/>
      <c r="K52" s="94"/>
      <c r="L52" s="94">
        <f t="shared" si="2"/>
        <v>0</v>
      </c>
      <c r="M52" s="303">
        <f t="shared" si="3"/>
        <v>0</v>
      </c>
      <c r="N52" s="304"/>
      <c r="O52" s="304"/>
      <c r="P52" s="305"/>
    </row>
    <row r="53" spans="1:16" s="3" customFormat="1">
      <c r="A53" s="617"/>
      <c r="B53" s="618"/>
      <c r="C53" s="618"/>
      <c r="D53" s="618"/>
      <c r="E53" s="618"/>
      <c r="F53" s="618"/>
      <c r="G53" s="104"/>
      <c r="H53" s="93">
        <f>G53+'8ª medição'!H53</f>
        <v>0</v>
      </c>
      <c r="I53" s="94"/>
      <c r="J53" s="94"/>
      <c r="K53" s="94"/>
      <c r="L53" s="94">
        <f t="shared" si="2"/>
        <v>0</v>
      </c>
      <c r="M53" s="303">
        <f t="shared" si="3"/>
        <v>0</v>
      </c>
      <c r="N53" s="304"/>
      <c r="O53" s="304"/>
      <c r="P53" s="305"/>
    </row>
    <row r="54" spans="1:16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G54+'8ª medição'!H54</f>
        <v>0</v>
      </c>
      <c r="I54" s="98"/>
      <c r="J54" s="98"/>
      <c r="K54" s="94"/>
      <c r="L54" s="94">
        <f t="shared" si="2"/>
        <v>0</v>
      </c>
      <c r="M54" s="303">
        <f t="shared" si="3"/>
        <v>0</v>
      </c>
      <c r="N54" s="191">
        <f>SUM(L55)</f>
        <v>37621.827900000004</v>
      </c>
      <c r="O54" s="304"/>
      <c r="P54" s="305"/>
    </row>
    <row r="55" spans="1:16" s="3" customFormat="1" ht="60">
      <c r="A55" s="287" t="s">
        <v>5</v>
      </c>
      <c r="B55" s="287" t="s">
        <v>53</v>
      </c>
      <c r="C55" s="287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G55+'8ª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303">
        <f t="shared" si="3"/>
        <v>0</v>
      </c>
      <c r="N55" s="304"/>
      <c r="O55" s="304"/>
      <c r="P55" s="305"/>
    </row>
    <row r="56" spans="1:16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G56+'8ª medição'!H56</f>
        <v>0</v>
      </c>
      <c r="I56" s="94"/>
      <c r="J56" s="94"/>
      <c r="K56" s="94"/>
      <c r="L56" s="94">
        <f t="shared" si="2"/>
        <v>0</v>
      </c>
      <c r="M56" s="303">
        <f t="shared" si="3"/>
        <v>0</v>
      </c>
      <c r="N56" s="304"/>
      <c r="O56" s="304"/>
      <c r="P56" s="305"/>
    </row>
    <row r="57" spans="1:16" s="3" customFormat="1">
      <c r="A57" s="619"/>
      <c r="B57" s="619"/>
      <c r="C57" s="619"/>
      <c r="D57" s="619"/>
      <c r="E57" s="619"/>
      <c r="F57" s="619"/>
      <c r="G57" s="107"/>
      <c r="H57" s="93">
        <f>G57+'8ª medição'!H57</f>
        <v>0</v>
      </c>
      <c r="I57" s="94"/>
      <c r="J57" s="94"/>
      <c r="K57" s="94"/>
      <c r="L57" s="94">
        <f t="shared" si="2"/>
        <v>0</v>
      </c>
      <c r="M57" s="303">
        <f t="shared" si="3"/>
        <v>0</v>
      </c>
      <c r="N57" s="304"/>
      <c r="O57" s="304"/>
      <c r="P57" s="305"/>
    </row>
    <row r="58" spans="1:16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G58+'8ª medição'!H58</f>
        <v>0</v>
      </c>
      <c r="I58" s="98"/>
      <c r="J58" s="98"/>
      <c r="K58" s="94"/>
      <c r="L58" s="94">
        <f t="shared" si="2"/>
        <v>0</v>
      </c>
      <c r="M58" s="303">
        <f t="shared" si="3"/>
        <v>0</v>
      </c>
      <c r="N58" s="304"/>
      <c r="O58" s="304"/>
      <c r="P58" s="305"/>
    </row>
    <row r="59" spans="1:16" s="3" customFormat="1" ht="24">
      <c r="A59" s="287" t="s">
        <v>5</v>
      </c>
      <c r="B59" s="287" t="s">
        <v>56</v>
      </c>
      <c r="C59" s="287" t="s">
        <v>356</v>
      </c>
      <c r="D59" s="92" t="s">
        <v>57</v>
      </c>
      <c r="E59" s="85" t="s">
        <v>29</v>
      </c>
      <c r="F59" s="85"/>
      <c r="G59" s="93"/>
      <c r="H59" s="93">
        <f>G59+'8ª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303">
        <f t="shared" si="3"/>
        <v>0</v>
      </c>
      <c r="N59" s="304"/>
      <c r="O59" s="304"/>
      <c r="P59" s="305"/>
    </row>
    <row r="60" spans="1:16" s="3" customFormat="1" ht="24">
      <c r="A60" s="287" t="s">
        <v>5</v>
      </c>
      <c r="B60" s="287">
        <v>24758</v>
      </c>
      <c r="C60" s="287" t="s">
        <v>357</v>
      </c>
      <c r="D60" s="92" t="s">
        <v>58</v>
      </c>
      <c r="E60" s="85" t="s">
        <v>29</v>
      </c>
      <c r="F60" s="85"/>
      <c r="G60" s="93"/>
      <c r="H60" s="93">
        <f>G60+'8ª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303">
        <f t="shared" si="3"/>
        <v>0</v>
      </c>
      <c r="N60" s="304"/>
      <c r="O60" s="304"/>
      <c r="P60" s="305"/>
    </row>
    <row r="61" spans="1:16" s="3" customFormat="1" ht="48">
      <c r="A61" s="287" t="s">
        <v>5</v>
      </c>
      <c r="B61" s="287">
        <v>23711</v>
      </c>
      <c r="C61" s="287" t="s">
        <v>358</v>
      </c>
      <c r="D61" s="92" t="s">
        <v>245</v>
      </c>
      <c r="E61" s="85" t="s">
        <v>29</v>
      </c>
      <c r="F61" s="85"/>
      <c r="G61" s="93"/>
      <c r="H61" s="93">
        <f>G61+'8ª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303">
        <f t="shared" si="3"/>
        <v>0</v>
      </c>
      <c r="N61" s="304"/>
      <c r="O61" s="304"/>
      <c r="P61" s="305"/>
    </row>
    <row r="62" spans="1:16" s="3" customFormat="1">
      <c r="A62" s="619"/>
      <c r="B62" s="619"/>
      <c r="C62" s="619"/>
      <c r="D62" s="619"/>
      <c r="E62" s="619"/>
      <c r="F62" s="619"/>
      <c r="G62" s="107"/>
      <c r="H62" s="93">
        <f>G62+'8ª medição'!H62</f>
        <v>0</v>
      </c>
      <c r="I62" s="94"/>
      <c r="J62" s="94"/>
      <c r="K62" s="94"/>
      <c r="L62" s="94">
        <f t="shared" si="2"/>
        <v>0</v>
      </c>
      <c r="M62" s="303">
        <f t="shared" si="3"/>
        <v>0</v>
      </c>
      <c r="N62" s="304"/>
      <c r="O62" s="304"/>
      <c r="P62" s="305"/>
    </row>
    <row r="63" spans="1:16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G63+'8ª medição'!H63</f>
        <v>0</v>
      </c>
      <c r="I63" s="98"/>
      <c r="J63" s="98"/>
      <c r="K63" s="94"/>
      <c r="L63" s="94">
        <f t="shared" si="2"/>
        <v>0</v>
      </c>
      <c r="M63" s="303">
        <f t="shared" si="3"/>
        <v>0</v>
      </c>
      <c r="N63" s="191">
        <f>SUM(L65:L87)</f>
        <v>70165.482099999994</v>
      </c>
      <c r="O63" s="304"/>
      <c r="P63" s="304"/>
    </row>
    <row r="64" spans="1:16" s="3" customFormat="1">
      <c r="A64" s="287"/>
      <c r="B64" s="287"/>
      <c r="C64" s="287"/>
      <c r="D64" s="100" t="s">
        <v>60</v>
      </c>
      <c r="E64" s="85"/>
      <c r="F64" s="85"/>
      <c r="G64" s="93"/>
      <c r="H64" s="93">
        <f>G64+'8ª medição'!H64</f>
        <v>0</v>
      </c>
      <c r="I64" s="94"/>
      <c r="J64" s="94"/>
      <c r="K64" s="94"/>
      <c r="L64" s="94">
        <f t="shared" si="2"/>
        <v>0</v>
      </c>
      <c r="M64" s="303">
        <f t="shared" si="3"/>
        <v>0</v>
      </c>
      <c r="N64" s="304"/>
      <c r="O64" s="304"/>
      <c r="P64" s="305"/>
    </row>
    <row r="65" spans="1:16" s="3" customFormat="1" ht="48">
      <c r="A65" s="287" t="s">
        <v>5</v>
      </c>
      <c r="B65" s="287" t="s">
        <v>61</v>
      </c>
      <c r="C65" s="287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G65+'8ª medição'!H65</f>
        <v>324.29000000000002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9748.1574000000001</v>
      </c>
      <c r="M65" s="303">
        <f t="shared" si="3"/>
        <v>0</v>
      </c>
      <c r="N65" s="304"/>
      <c r="O65" s="304"/>
      <c r="P65" s="305"/>
    </row>
    <row r="66" spans="1:16" s="3" customFormat="1" ht="60.75" customHeight="1">
      <c r="A66" s="287" t="s">
        <v>5</v>
      </c>
      <c r="B66" s="287" t="s">
        <v>62</v>
      </c>
      <c r="C66" s="287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G66+'8ª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303">
        <f t="shared" si="3"/>
        <v>324.3</v>
      </c>
      <c r="N66" s="304"/>
      <c r="O66" s="304"/>
      <c r="P66" s="305"/>
    </row>
    <row r="67" spans="1:16" s="4" customFormat="1" ht="48">
      <c r="A67" s="287" t="s">
        <v>31</v>
      </c>
      <c r="B67" s="287">
        <v>102</v>
      </c>
      <c r="C67" s="287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G67+'8ª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303">
        <f t="shared" si="3"/>
        <v>67.94</v>
      </c>
      <c r="N67" s="304"/>
      <c r="O67" s="304"/>
      <c r="P67" s="306"/>
    </row>
    <row r="68" spans="1:16" s="3" customFormat="1" ht="48">
      <c r="A68" s="287" t="s">
        <v>5</v>
      </c>
      <c r="B68" s="287" t="s">
        <v>63</v>
      </c>
      <c r="C68" s="287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G68+'8ª medição'!H68</f>
        <v>0</v>
      </c>
      <c r="I68" s="94">
        <v>14.69</v>
      </c>
      <c r="J68" s="94">
        <f t="shared" ref="J68:J87" si="7">ROUND(I68*1.3,2)</f>
        <v>19.100000000000001</v>
      </c>
      <c r="K68" s="94">
        <f t="shared" si="1"/>
        <v>0</v>
      </c>
      <c r="L68" s="94">
        <f t="shared" si="2"/>
        <v>0</v>
      </c>
      <c r="M68" s="303">
        <f t="shared" si="3"/>
        <v>13.88</v>
      </c>
      <c r="N68" s="304"/>
      <c r="O68" s="304"/>
      <c r="P68" s="305"/>
    </row>
    <row r="69" spans="1:16" s="8" customFormat="1" ht="72">
      <c r="A69" s="85" t="s">
        <v>472</v>
      </c>
      <c r="B69" s="85" t="s">
        <v>474</v>
      </c>
      <c r="C69" s="287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G69+'8ª medição'!H69</f>
        <v>0</v>
      </c>
      <c r="I69" s="94">
        <v>49.98</v>
      </c>
      <c r="J69" s="94">
        <f t="shared" si="7"/>
        <v>64.97</v>
      </c>
      <c r="K69" s="94">
        <f t="shared" si="1"/>
        <v>0</v>
      </c>
      <c r="L69" s="94">
        <f t="shared" si="2"/>
        <v>0</v>
      </c>
      <c r="M69" s="303">
        <f t="shared" si="3"/>
        <v>324.29000000000002</v>
      </c>
      <c r="N69" s="304"/>
      <c r="O69" s="304"/>
      <c r="P69" s="307"/>
    </row>
    <row r="70" spans="1:16" s="8" customFormat="1" ht="36">
      <c r="A70" s="85" t="s">
        <v>472</v>
      </c>
      <c r="B70" s="85" t="s">
        <v>475</v>
      </c>
      <c r="C70" s="287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G70+'8ª medição'!H70</f>
        <v>0</v>
      </c>
      <c r="I70" s="94">
        <v>6.27</v>
      </c>
      <c r="J70" s="94">
        <f t="shared" si="7"/>
        <v>8.15</v>
      </c>
      <c r="K70" s="94">
        <f t="shared" si="1"/>
        <v>0</v>
      </c>
      <c r="L70" s="94">
        <f t="shared" si="2"/>
        <v>0</v>
      </c>
      <c r="M70" s="303">
        <f t="shared" si="3"/>
        <v>263.45</v>
      </c>
      <c r="N70" s="304"/>
      <c r="O70" s="304"/>
      <c r="P70" s="307"/>
    </row>
    <row r="71" spans="1:16" s="8" customFormat="1" ht="29.25" customHeight="1">
      <c r="A71" s="85" t="s">
        <v>472</v>
      </c>
      <c r="B71" s="85" t="s">
        <v>476</v>
      </c>
      <c r="C71" s="287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G71+'8ª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303">
        <f t="shared" si="3"/>
        <v>33.85</v>
      </c>
      <c r="N71" s="304"/>
      <c r="O71" s="304"/>
      <c r="P71" s="307"/>
    </row>
    <row r="72" spans="1:16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G72+'8ª medição'!H72</f>
        <v>0</v>
      </c>
      <c r="I72" s="94"/>
      <c r="J72" s="94"/>
      <c r="K72" s="94"/>
      <c r="L72" s="94">
        <f t="shared" si="2"/>
        <v>0</v>
      </c>
      <c r="M72" s="303">
        <f t="shared" si="3"/>
        <v>0</v>
      </c>
      <c r="N72" s="304"/>
      <c r="O72" s="304"/>
      <c r="P72" s="305"/>
    </row>
    <row r="73" spans="1:16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G73+'8ª medição'!H73</f>
        <v>968.19</v>
      </c>
      <c r="I73" s="94">
        <v>3.25</v>
      </c>
      <c r="J73" s="94">
        <v>4.22</v>
      </c>
      <c r="K73" s="94">
        <f t="shared" si="1"/>
        <v>0</v>
      </c>
      <c r="L73" s="94">
        <f t="shared" si="2"/>
        <v>4085.7617999999998</v>
      </c>
      <c r="M73" s="303">
        <f t="shared" si="3"/>
        <v>0</v>
      </c>
      <c r="N73" s="304"/>
      <c r="O73" s="304"/>
      <c r="P73" s="305"/>
    </row>
    <row r="74" spans="1:16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G74+'8ª medição'!H74</f>
        <v>1150.73</v>
      </c>
      <c r="I74" s="94">
        <v>2.85</v>
      </c>
      <c r="J74" s="94">
        <f t="shared" si="7"/>
        <v>3.71</v>
      </c>
      <c r="K74" s="94">
        <f t="shared" si="1"/>
        <v>0</v>
      </c>
      <c r="L74" s="94">
        <f t="shared" si="2"/>
        <v>4269.2083000000002</v>
      </c>
      <c r="M74" s="303">
        <f t="shared" si="3"/>
        <v>0</v>
      </c>
      <c r="N74" s="304"/>
      <c r="O74" s="304"/>
      <c r="P74" s="305"/>
    </row>
    <row r="75" spans="1:16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159">
        <v>242.14</v>
      </c>
      <c r="H75" s="93">
        <f>G75+'8ª medição'!H75</f>
        <v>2118.924</v>
      </c>
      <c r="I75" s="94">
        <v>15.31</v>
      </c>
      <c r="J75" s="94">
        <f t="shared" si="7"/>
        <v>19.899999999999999</v>
      </c>
      <c r="K75" s="94">
        <f t="shared" si="1"/>
        <v>4818.5859999999993</v>
      </c>
      <c r="L75" s="94">
        <f t="shared" si="2"/>
        <v>42166.587599999999</v>
      </c>
      <c r="M75" s="303">
        <f t="shared" si="3"/>
        <v>-3.9999999999054126E-3</v>
      </c>
      <c r="N75" s="304"/>
      <c r="O75" s="304"/>
      <c r="P75" s="305"/>
    </row>
    <row r="76" spans="1:16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G76+'8ª medição'!H76</f>
        <v>0</v>
      </c>
      <c r="I76" s="94">
        <v>39.200000000000003</v>
      </c>
      <c r="J76" s="94">
        <f t="shared" si="7"/>
        <v>50.96</v>
      </c>
      <c r="K76" s="94">
        <f t="shared" si="1"/>
        <v>0</v>
      </c>
      <c r="L76" s="94">
        <f t="shared" si="2"/>
        <v>0</v>
      </c>
      <c r="M76" s="303">
        <f t="shared" si="3"/>
        <v>264.95</v>
      </c>
      <c r="N76" s="304"/>
      <c r="O76" s="304"/>
      <c r="P76" s="307"/>
    </row>
    <row r="77" spans="1:16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G77+'8ª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303">
        <f t="shared" si="3"/>
        <v>885.78</v>
      </c>
      <c r="N77" s="304"/>
      <c r="O77" s="304"/>
      <c r="P77" s="305"/>
    </row>
    <row r="78" spans="1:16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G78+'8ª medição'!H78</f>
        <v>0</v>
      </c>
      <c r="I78" s="94">
        <v>12.78</v>
      </c>
      <c r="J78" s="94">
        <f t="shared" si="7"/>
        <v>16.61</v>
      </c>
      <c r="K78" s="94">
        <f t="shared" si="1"/>
        <v>0</v>
      </c>
      <c r="L78" s="94">
        <f t="shared" si="2"/>
        <v>0</v>
      </c>
      <c r="M78" s="303">
        <f t="shared" si="3"/>
        <v>885.78</v>
      </c>
      <c r="N78" s="304"/>
      <c r="O78" s="304"/>
      <c r="P78" s="305"/>
    </row>
    <row r="79" spans="1:16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G79+'8ª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303">
        <f t="shared" si="3"/>
        <v>48.5</v>
      </c>
      <c r="N79" s="304"/>
      <c r="O79" s="304"/>
      <c r="P79" s="307"/>
    </row>
    <row r="80" spans="1:16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G80+'8ª medição'!H80</f>
        <v>0</v>
      </c>
      <c r="I80" s="94">
        <v>18.66</v>
      </c>
      <c r="J80" s="94">
        <f t="shared" si="7"/>
        <v>24.26</v>
      </c>
      <c r="K80" s="94">
        <f t="shared" ref="K80:K143" si="8">J80*G80</f>
        <v>0</v>
      </c>
      <c r="L80" s="94">
        <f t="shared" ref="L80:L143" si="9">H80*J80</f>
        <v>0</v>
      </c>
      <c r="M80" s="303">
        <f t="shared" ref="M80:M143" si="10">F80-H80</f>
        <v>979.55</v>
      </c>
      <c r="N80" s="304"/>
      <c r="O80" s="304"/>
      <c r="P80" s="305"/>
    </row>
    <row r="81" spans="1:16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G81+'8ª medição'!H81</f>
        <v>0</v>
      </c>
      <c r="I81" s="94"/>
      <c r="J81" s="94"/>
      <c r="K81" s="94"/>
      <c r="L81" s="94">
        <f t="shared" si="9"/>
        <v>0</v>
      </c>
      <c r="M81" s="303">
        <f t="shared" si="10"/>
        <v>0</v>
      </c>
      <c r="N81" s="304"/>
      <c r="O81" s="304"/>
      <c r="P81" s="305"/>
    </row>
    <row r="82" spans="1:16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170"/>
      <c r="H82" s="93">
        <f>G82+'8ª medição'!H82</f>
        <v>410</v>
      </c>
      <c r="I82" s="94">
        <v>3.25</v>
      </c>
      <c r="J82" s="94">
        <v>4.22</v>
      </c>
      <c r="K82" s="94">
        <f t="shared" si="8"/>
        <v>0</v>
      </c>
      <c r="L82" s="94">
        <f t="shared" si="9"/>
        <v>1730.1999999999998</v>
      </c>
      <c r="M82" s="303">
        <f t="shared" si="10"/>
        <v>0.32999999999998408</v>
      </c>
      <c r="N82" s="304"/>
      <c r="O82" s="304"/>
      <c r="P82" s="305"/>
    </row>
    <row r="83" spans="1:16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159">
        <v>82.066000000000003</v>
      </c>
      <c r="H83" s="93">
        <f>G83+'8ª medição'!H83</f>
        <v>410.33000000000004</v>
      </c>
      <c r="I83" s="94">
        <v>15.31</v>
      </c>
      <c r="J83" s="94">
        <f t="shared" si="7"/>
        <v>19.899999999999999</v>
      </c>
      <c r="K83" s="94">
        <f t="shared" si="8"/>
        <v>1633.1134</v>
      </c>
      <c r="L83" s="94">
        <f t="shared" si="9"/>
        <v>8165.567</v>
      </c>
      <c r="M83" s="303">
        <f t="shared" si="10"/>
        <v>0</v>
      </c>
      <c r="N83" s="304"/>
      <c r="O83" s="304"/>
      <c r="P83" s="305"/>
    </row>
    <row r="84" spans="1:16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G84+'8ª medição'!H84</f>
        <v>0</v>
      </c>
      <c r="I84" s="94">
        <v>12.82</v>
      </c>
      <c r="J84" s="94">
        <v>16.66</v>
      </c>
      <c r="K84" s="94">
        <f t="shared" si="8"/>
        <v>0</v>
      </c>
      <c r="L84" s="94">
        <f t="shared" si="9"/>
        <v>0</v>
      </c>
      <c r="M84" s="303">
        <f t="shared" si="10"/>
        <v>362.33</v>
      </c>
      <c r="N84" s="304"/>
      <c r="O84" s="304"/>
      <c r="P84" s="305"/>
    </row>
    <row r="85" spans="1:16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G85+'8ª medição'!H85</f>
        <v>0</v>
      </c>
      <c r="I85" s="94">
        <v>12.78</v>
      </c>
      <c r="J85" s="94">
        <f t="shared" si="7"/>
        <v>16.61</v>
      </c>
      <c r="K85" s="94">
        <f t="shared" si="8"/>
        <v>0</v>
      </c>
      <c r="L85" s="94">
        <f t="shared" si="9"/>
        <v>0</v>
      </c>
      <c r="M85" s="303">
        <f t="shared" si="10"/>
        <v>362.33</v>
      </c>
      <c r="N85" s="304"/>
      <c r="O85" s="304"/>
      <c r="P85" s="305"/>
    </row>
    <row r="86" spans="1:16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G86+'8ª medição'!H86</f>
        <v>0</v>
      </c>
      <c r="I86" s="94">
        <v>18.66</v>
      </c>
      <c r="J86" s="94">
        <f t="shared" si="7"/>
        <v>24.26</v>
      </c>
      <c r="K86" s="94">
        <f t="shared" si="8"/>
        <v>0</v>
      </c>
      <c r="L86" s="94">
        <f t="shared" si="9"/>
        <v>0</v>
      </c>
      <c r="M86" s="303">
        <f t="shared" si="10"/>
        <v>50.55</v>
      </c>
      <c r="N86" s="304"/>
      <c r="O86" s="304"/>
      <c r="P86" s="305"/>
    </row>
    <row r="87" spans="1:16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G87+'8ª medição'!H87</f>
        <v>0</v>
      </c>
      <c r="I87" s="94">
        <v>42.53</v>
      </c>
      <c r="J87" s="94">
        <f t="shared" si="7"/>
        <v>55.29</v>
      </c>
      <c r="K87" s="94">
        <f t="shared" si="8"/>
        <v>0</v>
      </c>
      <c r="L87" s="94">
        <f t="shared" si="9"/>
        <v>0</v>
      </c>
      <c r="M87" s="303">
        <f t="shared" si="10"/>
        <v>2.5499999999999998</v>
      </c>
      <c r="N87" s="304"/>
      <c r="O87" s="304"/>
      <c r="P87" s="305"/>
    </row>
    <row r="88" spans="1:16" s="3" customFormat="1">
      <c r="A88" s="622"/>
      <c r="B88" s="623"/>
      <c r="C88" s="623"/>
      <c r="D88" s="623"/>
      <c r="E88" s="623"/>
      <c r="F88" s="624"/>
      <c r="G88" s="109"/>
      <c r="H88" s="93">
        <f>G88+'8ª medição'!H88</f>
        <v>0</v>
      </c>
      <c r="I88" s="94"/>
      <c r="J88" s="94"/>
      <c r="K88" s="94"/>
      <c r="L88" s="94">
        <f t="shared" si="9"/>
        <v>0</v>
      </c>
      <c r="M88" s="303">
        <f t="shared" si="10"/>
        <v>0</v>
      </c>
      <c r="N88" s="304"/>
      <c r="O88" s="304"/>
      <c r="P88" s="305"/>
    </row>
    <row r="89" spans="1:16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G89+'8ª medição'!H89</f>
        <v>0</v>
      </c>
      <c r="I89" s="98"/>
      <c r="J89" s="98"/>
      <c r="K89" s="94"/>
      <c r="L89" s="94">
        <f t="shared" si="9"/>
        <v>0</v>
      </c>
      <c r="M89" s="303">
        <f t="shared" si="10"/>
        <v>0</v>
      </c>
      <c r="N89" s="304">
        <f>SUM(L91:L108)</f>
        <v>0</v>
      </c>
      <c r="O89" s="304"/>
      <c r="P89" s="304"/>
    </row>
    <row r="90" spans="1:16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G90+'8ª medição'!H90</f>
        <v>0</v>
      </c>
      <c r="I90" s="98"/>
      <c r="J90" s="98"/>
      <c r="K90" s="94"/>
      <c r="L90" s="94">
        <f t="shared" si="9"/>
        <v>0</v>
      </c>
      <c r="M90" s="303">
        <f t="shared" si="10"/>
        <v>0</v>
      </c>
      <c r="N90" s="304"/>
      <c r="O90" s="304"/>
      <c r="P90" s="305"/>
    </row>
    <row r="91" spans="1:16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G91+'8ª medição'!H91</f>
        <v>0</v>
      </c>
      <c r="I91" s="94">
        <v>267.02999999999997</v>
      </c>
      <c r="J91" s="94">
        <f>ROUND(I91*1.3,2)</f>
        <v>347.14</v>
      </c>
      <c r="K91" s="94">
        <f t="shared" si="8"/>
        <v>0</v>
      </c>
      <c r="L91" s="94">
        <f t="shared" si="9"/>
        <v>0</v>
      </c>
      <c r="M91" s="303">
        <f t="shared" si="10"/>
        <v>7</v>
      </c>
      <c r="N91" s="304"/>
      <c r="O91" s="304"/>
      <c r="P91" s="305"/>
    </row>
    <row r="92" spans="1:16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G92+'8ª medição'!H92</f>
        <v>0</v>
      </c>
      <c r="I92" s="94">
        <v>296.43</v>
      </c>
      <c r="J92" s="94">
        <f t="shared" ref="J92:J110" si="11">ROUND(I92*1.3,2)</f>
        <v>385.36</v>
      </c>
      <c r="K92" s="94">
        <f t="shared" si="8"/>
        <v>0</v>
      </c>
      <c r="L92" s="94">
        <f t="shared" si="9"/>
        <v>0</v>
      </c>
      <c r="M92" s="303">
        <f t="shared" si="10"/>
        <v>15</v>
      </c>
      <c r="N92" s="304"/>
      <c r="O92" s="304"/>
      <c r="P92" s="305"/>
    </row>
    <row r="93" spans="1:16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G93+'8ª medição'!H93</f>
        <v>0</v>
      </c>
      <c r="I93" s="94">
        <v>325.83</v>
      </c>
      <c r="J93" s="94">
        <f t="shared" si="11"/>
        <v>423.58</v>
      </c>
      <c r="K93" s="94">
        <f t="shared" si="8"/>
        <v>0</v>
      </c>
      <c r="L93" s="94">
        <f t="shared" si="9"/>
        <v>0</v>
      </c>
      <c r="M93" s="303">
        <f t="shared" si="10"/>
        <v>1</v>
      </c>
      <c r="N93" s="304"/>
      <c r="O93" s="304"/>
      <c r="P93" s="307"/>
    </row>
    <row r="94" spans="1:16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G94+'8ª medição'!H94</f>
        <v>0</v>
      </c>
      <c r="I94" s="94">
        <v>60.02</v>
      </c>
      <c r="J94" s="94">
        <v>78.02</v>
      </c>
      <c r="K94" s="94">
        <f t="shared" si="8"/>
        <v>0</v>
      </c>
      <c r="L94" s="94">
        <f t="shared" si="9"/>
        <v>0</v>
      </c>
      <c r="M94" s="303">
        <f t="shared" si="10"/>
        <v>0</v>
      </c>
      <c r="N94" s="304"/>
      <c r="O94" s="304"/>
      <c r="P94" s="305"/>
    </row>
    <row r="95" spans="1:16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G95+'8ª medição'!H95</f>
        <v>0</v>
      </c>
      <c r="I95" s="94">
        <v>316.02999999999997</v>
      </c>
      <c r="J95" s="94">
        <f t="shared" si="11"/>
        <v>410.84</v>
      </c>
      <c r="K95" s="94">
        <f t="shared" si="8"/>
        <v>0</v>
      </c>
      <c r="L95" s="94">
        <f t="shared" si="9"/>
        <v>0</v>
      </c>
      <c r="M95" s="303">
        <f t="shared" si="10"/>
        <v>1</v>
      </c>
      <c r="N95" s="304"/>
      <c r="O95" s="304"/>
      <c r="P95" s="307"/>
    </row>
    <row r="96" spans="1:16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G96+'8ª medição'!H96</f>
        <v>0</v>
      </c>
      <c r="I96" s="94">
        <v>345.43</v>
      </c>
      <c r="J96" s="94">
        <f t="shared" si="11"/>
        <v>449.06</v>
      </c>
      <c r="K96" s="94">
        <f t="shared" si="8"/>
        <v>0</v>
      </c>
      <c r="L96" s="94">
        <f t="shared" si="9"/>
        <v>0</v>
      </c>
      <c r="M96" s="303">
        <f t="shared" si="10"/>
        <v>2</v>
      </c>
      <c r="N96" s="304"/>
      <c r="O96" s="304"/>
      <c r="P96" s="307"/>
    </row>
    <row r="97" spans="1:16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G97+'8ª medição'!H97</f>
        <v>0</v>
      </c>
      <c r="I97" s="94">
        <v>394.43</v>
      </c>
      <c r="J97" s="94">
        <f t="shared" si="11"/>
        <v>512.76</v>
      </c>
      <c r="K97" s="94">
        <f t="shared" si="8"/>
        <v>0</v>
      </c>
      <c r="L97" s="94">
        <f t="shared" si="9"/>
        <v>0</v>
      </c>
      <c r="M97" s="303">
        <f t="shared" si="10"/>
        <v>1</v>
      </c>
      <c r="N97" s="304"/>
      <c r="O97" s="304"/>
      <c r="P97" s="307"/>
    </row>
    <row r="98" spans="1:16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G98+'8ª medição'!H98</f>
        <v>0</v>
      </c>
      <c r="I98" s="94">
        <v>14.82</v>
      </c>
      <c r="J98" s="94">
        <v>19.260000000000002</v>
      </c>
      <c r="K98" s="94">
        <f t="shared" si="8"/>
        <v>0</v>
      </c>
      <c r="L98" s="94">
        <f t="shared" si="9"/>
        <v>0</v>
      </c>
      <c r="M98" s="303">
        <f t="shared" si="10"/>
        <v>150.57</v>
      </c>
      <c r="N98" s="304"/>
      <c r="O98" s="304"/>
      <c r="P98" s="305"/>
    </row>
    <row r="99" spans="1:16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G99+'8ª medição'!H99</f>
        <v>0</v>
      </c>
      <c r="I99" s="94"/>
      <c r="J99" s="94">
        <f t="shared" si="11"/>
        <v>0</v>
      </c>
      <c r="K99" s="94">
        <f t="shared" si="8"/>
        <v>0</v>
      </c>
      <c r="L99" s="94">
        <f t="shared" si="9"/>
        <v>0</v>
      </c>
      <c r="M99" s="303">
        <f t="shared" si="10"/>
        <v>0</v>
      </c>
      <c r="N99" s="304"/>
      <c r="O99" s="304"/>
      <c r="P99" s="305"/>
    </row>
    <row r="100" spans="1:16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G100+'8ª medição'!H100</f>
        <v>0</v>
      </c>
      <c r="I100" s="94">
        <v>412.39</v>
      </c>
      <c r="J100" s="94">
        <f t="shared" si="11"/>
        <v>536.11</v>
      </c>
      <c r="K100" s="94">
        <f t="shared" si="8"/>
        <v>0</v>
      </c>
      <c r="L100" s="94">
        <f t="shared" si="9"/>
        <v>0</v>
      </c>
      <c r="M100" s="303">
        <f t="shared" si="10"/>
        <v>41.2</v>
      </c>
      <c r="N100" s="304"/>
      <c r="O100" s="304"/>
      <c r="P100" s="305"/>
    </row>
    <row r="101" spans="1:16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G101+'8ª medição'!H101</f>
        <v>0</v>
      </c>
      <c r="I101" s="94">
        <v>392.79</v>
      </c>
      <c r="J101" s="94">
        <f t="shared" si="11"/>
        <v>510.63</v>
      </c>
      <c r="K101" s="94">
        <f t="shared" si="8"/>
        <v>0</v>
      </c>
      <c r="L101" s="94">
        <f t="shared" si="9"/>
        <v>0</v>
      </c>
      <c r="M101" s="303">
        <f t="shared" si="10"/>
        <v>0.8</v>
      </c>
      <c r="N101" s="304"/>
      <c r="O101" s="304"/>
      <c r="P101" s="307"/>
    </row>
    <row r="102" spans="1:16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G102+'8ª medição'!H102</f>
        <v>0</v>
      </c>
      <c r="I102" s="94">
        <v>412.39</v>
      </c>
      <c r="J102" s="94">
        <f t="shared" si="11"/>
        <v>536.11</v>
      </c>
      <c r="K102" s="94">
        <f t="shared" si="8"/>
        <v>0</v>
      </c>
      <c r="L102" s="94">
        <f t="shared" si="9"/>
        <v>0</v>
      </c>
      <c r="M102" s="303">
        <f t="shared" si="10"/>
        <v>15.57</v>
      </c>
      <c r="N102" s="304"/>
      <c r="O102" s="304"/>
      <c r="P102" s="305"/>
    </row>
    <row r="103" spans="1:16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G103+'8ª medição'!H103</f>
        <v>0</v>
      </c>
      <c r="I103" s="94"/>
      <c r="J103" s="94"/>
      <c r="K103" s="94"/>
      <c r="L103" s="94">
        <f t="shared" si="9"/>
        <v>0</v>
      </c>
      <c r="M103" s="303">
        <f t="shared" si="10"/>
        <v>0</v>
      </c>
      <c r="N103" s="304"/>
      <c r="O103" s="304"/>
      <c r="P103" s="307"/>
    </row>
    <row r="104" spans="1:16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G104+'8ª medição'!H104</f>
        <v>0</v>
      </c>
      <c r="I104" s="94">
        <v>216.39</v>
      </c>
      <c r="J104" s="94">
        <f t="shared" si="11"/>
        <v>281.31</v>
      </c>
      <c r="K104" s="94">
        <f t="shared" si="8"/>
        <v>0</v>
      </c>
      <c r="L104" s="94">
        <f t="shared" si="9"/>
        <v>0</v>
      </c>
      <c r="M104" s="303">
        <f t="shared" si="10"/>
        <v>17.43</v>
      </c>
      <c r="N104" s="304"/>
      <c r="O104" s="304"/>
      <c r="P104" s="306"/>
    </row>
    <row r="105" spans="1:16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G105+'8ª medição'!H105</f>
        <v>0</v>
      </c>
      <c r="I105" s="94">
        <v>39.4</v>
      </c>
      <c r="J105" s="94">
        <f t="shared" si="11"/>
        <v>51.22</v>
      </c>
      <c r="K105" s="94">
        <f t="shared" si="8"/>
        <v>0</v>
      </c>
      <c r="L105" s="94">
        <f t="shared" si="9"/>
        <v>0</v>
      </c>
      <c r="M105" s="303">
        <f t="shared" si="10"/>
        <v>41.2</v>
      </c>
      <c r="N105" s="304"/>
      <c r="O105" s="304"/>
      <c r="P105" s="305"/>
    </row>
    <row r="106" spans="1:16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G106+'8ª medição'!H106</f>
        <v>0</v>
      </c>
      <c r="I106" s="94">
        <v>122.7</v>
      </c>
      <c r="J106" s="94">
        <f t="shared" si="11"/>
        <v>159.51</v>
      </c>
      <c r="K106" s="94">
        <f t="shared" si="8"/>
        <v>0</v>
      </c>
      <c r="L106" s="94">
        <f t="shared" si="9"/>
        <v>0</v>
      </c>
      <c r="M106" s="303">
        <f t="shared" si="10"/>
        <v>3.64</v>
      </c>
      <c r="N106" s="304"/>
      <c r="O106" s="304"/>
      <c r="P106" s="307"/>
    </row>
    <row r="107" spans="1:16" s="8" customFormat="1">
      <c r="A107" s="85"/>
      <c r="B107" s="85"/>
      <c r="C107" s="85"/>
      <c r="D107" s="92"/>
      <c r="E107" s="85"/>
      <c r="F107" s="85"/>
      <c r="G107" s="93"/>
      <c r="H107" s="93">
        <f>G107+'8ª medição'!H107</f>
        <v>0</v>
      </c>
      <c r="I107" s="94"/>
      <c r="J107" s="94"/>
      <c r="K107" s="94"/>
      <c r="L107" s="94"/>
      <c r="M107" s="303">
        <f t="shared" si="10"/>
        <v>0</v>
      </c>
      <c r="N107" s="304"/>
      <c r="O107" s="304"/>
      <c r="P107" s="307"/>
    </row>
    <row r="108" spans="1:16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G108+'8ª medição'!H108</f>
        <v>0</v>
      </c>
      <c r="I108" s="98"/>
      <c r="J108" s="94"/>
      <c r="K108" s="94"/>
      <c r="L108" s="94"/>
      <c r="M108" s="303">
        <f t="shared" si="10"/>
        <v>0</v>
      </c>
      <c r="N108" s="304"/>
      <c r="O108" s="304"/>
      <c r="P108" s="304"/>
    </row>
    <row r="109" spans="1:16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G109+'8ª medição'!H109</f>
        <v>0</v>
      </c>
      <c r="I109" s="94"/>
      <c r="J109" s="94"/>
      <c r="K109" s="94"/>
      <c r="L109" s="94"/>
      <c r="M109" s="303">
        <f t="shared" si="10"/>
        <v>0</v>
      </c>
      <c r="N109" s="304"/>
      <c r="O109" s="304"/>
      <c r="P109" s="305"/>
    </row>
    <row r="110" spans="1:16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G110+'8ª medição'!H110</f>
        <v>0</v>
      </c>
      <c r="I110" s="112">
        <v>2430.33</v>
      </c>
      <c r="J110" s="94">
        <f t="shared" si="11"/>
        <v>3159.43</v>
      </c>
      <c r="K110" s="94">
        <f t="shared" si="8"/>
        <v>0</v>
      </c>
      <c r="L110" s="94">
        <f t="shared" si="9"/>
        <v>0</v>
      </c>
      <c r="M110" s="303">
        <f t="shared" si="10"/>
        <v>1</v>
      </c>
      <c r="N110" s="304"/>
      <c r="O110" s="304"/>
      <c r="P110" s="307"/>
    </row>
    <row r="111" spans="1:16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G111+'8ª medição'!H111</f>
        <v>0</v>
      </c>
      <c r="I111" s="94"/>
      <c r="J111" s="94"/>
      <c r="K111" s="94"/>
      <c r="L111" s="94">
        <f t="shared" si="9"/>
        <v>0</v>
      </c>
      <c r="M111" s="303">
        <f t="shared" si="10"/>
        <v>0</v>
      </c>
      <c r="N111" s="304"/>
      <c r="O111" s="304"/>
      <c r="P111" s="306"/>
    </row>
    <row r="112" spans="1:16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G112+'8ª medição'!H112</f>
        <v>0</v>
      </c>
      <c r="I112" s="94">
        <v>125.56</v>
      </c>
      <c r="J112" s="94">
        <v>163.22999999999999</v>
      </c>
      <c r="K112" s="94">
        <f t="shared" si="8"/>
        <v>0</v>
      </c>
      <c r="L112" s="94">
        <f t="shared" si="9"/>
        <v>0</v>
      </c>
      <c r="M112" s="303">
        <f t="shared" si="10"/>
        <v>48</v>
      </c>
      <c r="N112" s="304"/>
      <c r="O112" s="304"/>
      <c r="P112" s="307"/>
    </row>
    <row r="113" spans="1:16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G113+'8ª medição'!H113</f>
        <v>0</v>
      </c>
      <c r="I113" s="94">
        <v>105.96</v>
      </c>
      <c r="J113" s="94">
        <v>137.75</v>
      </c>
      <c r="K113" s="94">
        <f t="shared" si="8"/>
        <v>0</v>
      </c>
      <c r="L113" s="94">
        <f t="shared" si="9"/>
        <v>0</v>
      </c>
      <c r="M113" s="303">
        <f t="shared" si="10"/>
        <v>11</v>
      </c>
      <c r="N113" s="304"/>
      <c r="O113" s="304"/>
      <c r="P113" s="307"/>
    </row>
    <row r="114" spans="1:16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G114+'8ª medição'!H114</f>
        <v>0</v>
      </c>
      <c r="I114" s="94">
        <v>53.78</v>
      </c>
      <c r="J114" s="94">
        <f>ROUND(I114*1.3,2)</f>
        <v>69.91</v>
      </c>
      <c r="K114" s="94">
        <f t="shared" si="8"/>
        <v>0</v>
      </c>
      <c r="L114" s="94">
        <f t="shared" si="9"/>
        <v>0</v>
      </c>
      <c r="M114" s="303">
        <f t="shared" si="10"/>
        <v>23</v>
      </c>
      <c r="N114" s="304"/>
      <c r="O114" s="304"/>
      <c r="P114" s="307"/>
    </row>
    <row r="115" spans="1:16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G115+'8ª medição'!H115</f>
        <v>0</v>
      </c>
      <c r="I115" s="94">
        <v>62.89</v>
      </c>
      <c r="J115" s="94">
        <v>81.75</v>
      </c>
      <c r="K115" s="94">
        <f t="shared" si="8"/>
        <v>0</v>
      </c>
      <c r="L115" s="94">
        <f t="shared" si="9"/>
        <v>0</v>
      </c>
      <c r="M115" s="303">
        <f t="shared" si="10"/>
        <v>3</v>
      </c>
      <c r="N115" s="304"/>
      <c r="O115" s="304"/>
      <c r="P115" s="307"/>
    </row>
    <row r="116" spans="1:16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G116+'8ª medição'!H116</f>
        <v>0</v>
      </c>
      <c r="I116" s="94">
        <v>313.10000000000002</v>
      </c>
      <c r="J116" s="94">
        <v>407.03</v>
      </c>
      <c r="K116" s="94">
        <f t="shared" si="8"/>
        <v>0</v>
      </c>
      <c r="L116" s="94">
        <f t="shared" si="9"/>
        <v>0</v>
      </c>
      <c r="M116" s="303">
        <f t="shared" si="10"/>
        <v>2</v>
      </c>
      <c r="N116" s="304"/>
      <c r="O116" s="304"/>
      <c r="P116" s="307"/>
    </row>
    <row r="117" spans="1:16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G117+'8ª medição'!H117</f>
        <v>0</v>
      </c>
      <c r="I117" s="94">
        <v>42.38</v>
      </c>
      <c r="J117" s="94">
        <v>55.1</v>
      </c>
      <c r="K117" s="94">
        <f t="shared" si="8"/>
        <v>0</v>
      </c>
      <c r="L117" s="94">
        <f t="shared" si="9"/>
        <v>0</v>
      </c>
      <c r="M117" s="303">
        <f t="shared" si="10"/>
        <v>2</v>
      </c>
      <c r="N117" s="304"/>
      <c r="O117" s="304"/>
      <c r="P117" s="307"/>
    </row>
    <row r="118" spans="1:16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G118+'8ª medição'!H118</f>
        <v>0</v>
      </c>
      <c r="I118" s="94">
        <v>54.57</v>
      </c>
      <c r="J118" s="94">
        <v>70.94</v>
      </c>
      <c r="K118" s="94">
        <f t="shared" si="8"/>
        <v>0</v>
      </c>
      <c r="L118" s="94">
        <f t="shared" si="9"/>
        <v>0</v>
      </c>
      <c r="M118" s="303">
        <f t="shared" si="10"/>
        <v>87</v>
      </c>
      <c r="N118" s="304"/>
      <c r="O118" s="304"/>
      <c r="P118" s="307"/>
    </row>
    <row r="119" spans="1:16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G119+'8ª medição'!H119</f>
        <v>0</v>
      </c>
      <c r="I119" s="94">
        <v>7.37</v>
      </c>
      <c r="J119" s="94">
        <f>ROUND(I119*1.3,2)</f>
        <v>9.58</v>
      </c>
      <c r="K119" s="94">
        <f t="shared" si="8"/>
        <v>0</v>
      </c>
      <c r="L119" s="94">
        <f t="shared" si="9"/>
        <v>0</v>
      </c>
      <c r="M119" s="303">
        <f t="shared" si="10"/>
        <v>3</v>
      </c>
      <c r="N119" s="304"/>
      <c r="O119" s="304"/>
      <c r="P119" s="307"/>
    </row>
    <row r="120" spans="1:16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G120+'8ª medição'!H120</f>
        <v>0</v>
      </c>
      <c r="I120" s="94">
        <v>17.329999999999998</v>
      </c>
      <c r="J120" s="94">
        <f t="shared" ref="J120:J122" si="12">ROUND(I120*1.3,2)</f>
        <v>22.53</v>
      </c>
      <c r="K120" s="94">
        <f t="shared" si="8"/>
        <v>0</v>
      </c>
      <c r="L120" s="94">
        <f t="shared" si="9"/>
        <v>0</v>
      </c>
      <c r="M120" s="303">
        <f t="shared" si="10"/>
        <v>64</v>
      </c>
      <c r="N120" s="304"/>
      <c r="O120" s="304"/>
      <c r="P120" s="307"/>
    </row>
    <row r="121" spans="1:16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G121+'8ª medição'!H121</f>
        <v>0</v>
      </c>
      <c r="I121" s="94">
        <v>23.21</v>
      </c>
      <c r="J121" s="94">
        <f t="shared" si="12"/>
        <v>30.17</v>
      </c>
      <c r="K121" s="94">
        <f t="shared" si="8"/>
        <v>0</v>
      </c>
      <c r="L121" s="94">
        <f t="shared" si="9"/>
        <v>0</v>
      </c>
      <c r="M121" s="303">
        <f t="shared" si="10"/>
        <v>4</v>
      </c>
      <c r="N121" s="304"/>
      <c r="O121" s="304"/>
      <c r="P121" s="307"/>
    </row>
    <row r="122" spans="1:16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G122+'8ª medição'!H122</f>
        <v>0</v>
      </c>
      <c r="I122" s="94">
        <v>0</v>
      </c>
      <c r="J122" s="94">
        <f t="shared" si="12"/>
        <v>0</v>
      </c>
      <c r="K122" s="94">
        <f t="shared" si="8"/>
        <v>0</v>
      </c>
      <c r="L122" s="94">
        <f t="shared" si="9"/>
        <v>0</v>
      </c>
      <c r="M122" s="303">
        <f t="shared" si="10"/>
        <v>11</v>
      </c>
      <c r="N122" s="304"/>
      <c r="O122" s="304"/>
      <c r="P122" s="307"/>
    </row>
    <row r="123" spans="1:16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G123+'8ª medição'!H123</f>
        <v>0</v>
      </c>
      <c r="I123" s="94">
        <v>64.37</v>
      </c>
      <c r="J123" s="94">
        <f>ROUND(I123*1.3,2)</f>
        <v>83.68</v>
      </c>
      <c r="K123" s="94">
        <f t="shared" si="8"/>
        <v>0</v>
      </c>
      <c r="L123" s="94">
        <f t="shared" si="9"/>
        <v>0</v>
      </c>
      <c r="M123" s="303">
        <f t="shared" si="10"/>
        <v>82</v>
      </c>
      <c r="N123" s="304"/>
      <c r="O123" s="304"/>
      <c r="P123" s="307"/>
    </row>
    <row r="124" spans="1:16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G124+'8ª medição'!H124</f>
        <v>0</v>
      </c>
      <c r="I124" s="94">
        <v>17.329999999999998</v>
      </c>
      <c r="J124" s="94">
        <f>ROUND(I124*1.3,2)</f>
        <v>22.53</v>
      </c>
      <c r="K124" s="94">
        <f t="shared" si="8"/>
        <v>0</v>
      </c>
      <c r="L124" s="94">
        <f t="shared" si="9"/>
        <v>0</v>
      </c>
      <c r="M124" s="303">
        <f t="shared" si="10"/>
        <v>19</v>
      </c>
      <c r="N124" s="304"/>
      <c r="O124" s="304"/>
      <c r="P124" s="307"/>
    </row>
    <row r="125" spans="1:16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G125+'8ª medição'!H125</f>
        <v>0</v>
      </c>
      <c r="I125" s="94">
        <v>19.29</v>
      </c>
      <c r="J125" s="94">
        <f>ROUND(I125*1.3,2)</f>
        <v>25.08</v>
      </c>
      <c r="K125" s="94">
        <f t="shared" si="8"/>
        <v>0</v>
      </c>
      <c r="L125" s="94">
        <f t="shared" si="9"/>
        <v>0</v>
      </c>
      <c r="M125" s="303">
        <f t="shared" si="10"/>
        <v>11</v>
      </c>
      <c r="N125" s="304"/>
      <c r="O125" s="304"/>
      <c r="P125" s="307"/>
    </row>
    <row r="126" spans="1:16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G126+'8ª medição'!H126</f>
        <v>0</v>
      </c>
      <c r="I126" s="94">
        <v>21.25</v>
      </c>
      <c r="J126" s="94">
        <v>27.63</v>
      </c>
      <c r="K126" s="94">
        <f t="shared" si="8"/>
        <v>0</v>
      </c>
      <c r="L126" s="94">
        <f t="shared" si="9"/>
        <v>0</v>
      </c>
      <c r="M126" s="303">
        <f t="shared" si="10"/>
        <v>4</v>
      </c>
      <c r="N126" s="304"/>
      <c r="O126" s="304"/>
      <c r="P126" s="307"/>
    </row>
    <row r="127" spans="1:16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G127+'8ª medição'!H127</f>
        <v>0</v>
      </c>
      <c r="I127" s="94">
        <v>25.17</v>
      </c>
      <c r="J127" s="94">
        <f>ROUND(I127*1.3,2)</f>
        <v>32.72</v>
      </c>
      <c r="K127" s="94">
        <f t="shared" si="8"/>
        <v>0</v>
      </c>
      <c r="L127" s="94">
        <f t="shared" si="9"/>
        <v>0</v>
      </c>
      <c r="M127" s="303">
        <f t="shared" si="10"/>
        <v>1</v>
      </c>
      <c r="N127" s="304"/>
      <c r="O127" s="304"/>
      <c r="P127" s="307"/>
    </row>
    <row r="128" spans="1:16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G128+'8ª medição'!H128</f>
        <v>0</v>
      </c>
      <c r="I128" s="94">
        <v>19.29</v>
      </c>
      <c r="J128" s="94">
        <v>25.08</v>
      </c>
      <c r="K128" s="94">
        <f t="shared" si="8"/>
        <v>0</v>
      </c>
      <c r="L128" s="94">
        <f t="shared" si="9"/>
        <v>0</v>
      </c>
      <c r="M128" s="303">
        <f t="shared" si="10"/>
        <v>2</v>
      </c>
      <c r="N128" s="304"/>
      <c r="O128" s="304"/>
      <c r="P128" s="307"/>
    </row>
    <row r="129" spans="1:16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G129+'8ª medição'!H129</f>
        <v>0</v>
      </c>
      <c r="I129" s="94">
        <v>106.46</v>
      </c>
      <c r="J129" s="94">
        <v>138.4</v>
      </c>
      <c r="K129" s="94">
        <f t="shared" si="8"/>
        <v>0</v>
      </c>
      <c r="L129" s="94">
        <f t="shared" si="9"/>
        <v>0</v>
      </c>
      <c r="M129" s="303">
        <f t="shared" si="10"/>
        <v>37</v>
      </c>
      <c r="N129" s="304"/>
      <c r="O129" s="304"/>
      <c r="P129" s="307"/>
    </row>
    <row r="130" spans="1:16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G130+'8ª medição'!H130</f>
        <v>0</v>
      </c>
      <c r="I130" s="94"/>
      <c r="J130" s="94"/>
      <c r="K130" s="94"/>
      <c r="L130" s="94">
        <f t="shared" si="9"/>
        <v>0</v>
      </c>
      <c r="M130" s="303">
        <f t="shared" si="10"/>
        <v>0</v>
      </c>
      <c r="N130" s="304"/>
      <c r="O130" s="304"/>
      <c r="P130" s="307"/>
    </row>
    <row r="131" spans="1:16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G131+'8ª medição'!H131</f>
        <v>0</v>
      </c>
      <c r="I131" s="94"/>
      <c r="J131" s="94"/>
      <c r="K131" s="94"/>
      <c r="L131" s="94">
        <f t="shared" si="9"/>
        <v>0</v>
      </c>
      <c r="M131" s="303">
        <f t="shared" si="10"/>
        <v>0</v>
      </c>
      <c r="N131" s="304"/>
      <c r="O131" s="304"/>
      <c r="P131" s="307"/>
    </row>
    <row r="132" spans="1:16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G132+'8ª medição'!H132</f>
        <v>0</v>
      </c>
      <c r="I132" s="94">
        <v>184.36</v>
      </c>
      <c r="J132" s="94">
        <v>239.67</v>
      </c>
      <c r="K132" s="94">
        <f t="shared" si="8"/>
        <v>0</v>
      </c>
      <c r="L132" s="94">
        <f t="shared" si="9"/>
        <v>0</v>
      </c>
      <c r="M132" s="303">
        <f t="shared" si="10"/>
        <v>1</v>
      </c>
      <c r="N132" s="304"/>
      <c r="O132" s="304"/>
      <c r="P132" s="307"/>
    </row>
    <row r="133" spans="1:16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G133+'8ª medição'!H133</f>
        <v>0</v>
      </c>
      <c r="I133" s="94">
        <v>112.58</v>
      </c>
      <c r="J133" s="94">
        <v>146.35</v>
      </c>
      <c r="K133" s="94">
        <f t="shared" si="8"/>
        <v>0</v>
      </c>
      <c r="L133" s="94">
        <f t="shared" si="9"/>
        <v>0</v>
      </c>
      <c r="M133" s="303">
        <f t="shared" si="10"/>
        <v>1</v>
      </c>
      <c r="N133" s="304"/>
      <c r="O133" s="304"/>
      <c r="P133" s="307"/>
    </row>
    <row r="134" spans="1:16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G134+'8ª medição'!H134</f>
        <v>0</v>
      </c>
      <c r="I134" s="94">
        <v>102.78</v>
      </c>
      <c r="J134" s="94">
        <v>133.61000000000001</v>
      </c>
      <c r="K134" s="94">
        <f t="shared" si="8"/>
        <v>0</v>
      </c>
      <c r="L134" s="94">
        <f t="shared" si="9"/>
        <v>0</v>
      </c>
      <c r="M134" s="303">
        <f t="shared" si="10"/>
        <v>1</v>
      </c>
      <c r="N134" s="304"/>
      <c r="O134" s="304"/>
      <c r="P134" s="307"/>
    </row>
    <row r="135" spans="1:16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G135+'8ª medição'!H135</f>
        <v>0</v>
      </c>
      <c r="I135" s="94">
        <v>104.12</v>
      </c>
      <c r="J135" s="94">
        <v>135.35</v>
      </c>
      <c r="K135" s="94">
        <f t="shared" si="8"/>
        <v>0</v>
      </c>
      <c r="L135" s="94">
        <f t="shared" si="9"/>
        <v>0</v>
      </c>
      <c r="M135" s="303">
        <f t="shared" si="10"/>
        <v>1</v>
      </c>
      <c r="N135" s="304"/>
      <c r="O135" s="304"/>
      <c r="P135" s="307"/>
    </row>
    <row r="136" spans="1:16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G136+'8ª medição'!H136</f>
        <v>0</v>
      </c>
      <c r="I136" s="94"/>
      <c r="J136" s="94"/>
      <c r="K136" s="94"/>
      <c r="L136" s="94">
        <f t="shared" si="9"/>
        <v>0</v>
      </c>
      <c r="M136" s="303">
        <f t="shared" si="10"/>
        <v>0</v>
      </c>
      <c r="N136" s="304"/>
      <c r="O136" s="304"/>
      <c r="P136" s="307"/>
    </row>
    <row r="137" spans="1:16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G137+'8ª medição'!H137</f>
        <v>0</v>
      </c>
      <c r="I137" s="94"/>
      <c r="J137" s="94"/>
      <c r="K137" s="94"/>
      <c r="L137" s="94">
        <f t="shared" si="9"/>
        <v>0</v>
      </c>
      <c r="M137" s="303">
        <f t="shared" si="10"/>
        <v>0</v>
      </c>
      <c r="N137" s="304"/>
      <c r="O137" s="304"/>
      <c r="P137" s="305"/>
    </row>
    <row r="138" spans="1:16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G138+'8ª medição'!H138</f>
        <v>0</v>
      </c>
      <c r="I138" s="94">
        <v>184.36</v>
      </c>
      <c r="J138" s="94">
        <v>239.67</v>
      </c>
      <c r="K138" s="94">
        <f t="shared" si="8"/>
        <v>0</v>
      </c>
      <c r="L138" s="94">
        <f t="shared" si="9"/>
        <v>0</v>
      </c>
      <c r="M138" s="303">
        <f t="shared" si="10"/>
        <v>2</v>
      </c>
      <c r="N138" s="304"/>
      <c r="O138" s="304"/>
      <c r="P138" s="305"/>
    </row>
    <row r="139" spans="1:16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G139+'8ª medição'!H139</f>
        <v>0</v>
      </c>
      <c r="I139" s="94">
        <v>29.09</v>
      </c>
      <c r="J139" s="94">
        <v>37.82</v>
      </c>
      <c r="K139" s="94">
        <f t="shared" si="8"/>
        <v>0</v>
      </c>
      <c r="L139" s="94">
        <f t="shared" si="9"/>
        <v>0</v>
      </c>
      <c r="M139" s="303">
        <f t="shared" si="10"/>
        <v>2</v>
      </c>
      <c r="N139" s="304"/>
      <c r="O139" s="304"/>
      <c r="P139" s="307"/>
    </row>
    <row r="140" spans="1:16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G140+'8ª medição'!H140</f>
        <v>0</v>
      </c>
      <c r="I140" s="94">
        <v>104.12</v>
      </c>
      <c r="J140" s="94">
        <v>135.35</v>
      </c>
      <c r="K140" s="94">
        <f t="shared" si="8"/>
        <v>0</v>
      </c>
      <c r="L140" s="94">
        <f t="shared" si="9"/>
        <v>0</v>
      </c>
      <c r="M140" s="303">
        <f t="shared" si="10"/>
        <v>3</v>
      </c>
      <c r="N140" s="304"/>
      <c r="O140" s="304"/>
      <c r="P140" s="307"/>
    </row>
    <row r="141" spans="1:16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G141+'8ª medição'!H141</f>
        <v>0</v>
      </c>
      <c r="I141" s="94">
        <v>63.58</v>
      </c>
      <c r="J141" s="94">
        <v>82.65</v>
      </c>
      <c r="K141" s="94">
        <f t="shared" si="8"/>
        <v>0</v>
      </c>
      <c r="L141" s="94">
        <f t="shared" si="9"/>
        <v>0</v>
      </c>
      <c r="M141" s="303">
        <f t="shared" si="10"/>
        <v>2</v>
      </c>
      <c r="N141" s="304"/>
      <c r="O141" s="304"/>
      <c r="P141" s="305"/>
    </row>
    <row r="142" spans="1:16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G142+'8ª medição'!H142</f>
        <v>0</v>
      </c>
      <c r="I142" s="94">
        <v>19.48</v>
      </c>
      <c r="J142" s="94">
        <v>25.32</v>
      </c>
      <c r="K142" s="94">
        <f t="shared" si="8"/>
        <v>0</v>
      </c>
      <c r="L142" s="94">
        <f t="shared" si="9"/>
        <v>0</v>
      </c>
      <c r="M142" s="303">
        <f t="shared" si="10"/>
        <v>10</v>
      </c>
      <c r="N142" s="304"/>
      <c r="O142" s="304"/>
      <c r="P142" s="305"/>
    </row>
    <row r="143" spans="1:16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G143+'8ª medição'!H143</f>
        <v>0</v>
      </c>
      <c r="I143" s="94">
        <v>22.42</v>
      </c>
      <c r="J143" s="94">
        <v>29.14</v>
      </c>
      <c r="K143" s="94">
        <f t="shared" si="8"/>
        <v>0</v>
      </c>
      <c r="L143" s="94">
        <f t="shared" si="9"/>
        <v>0</v>
      </c>
      <c r="M143" s="303">
        <f t="shared" si="10"/>
        <v>10</v>
      </c>
      <c r="N143" s="304"/>
      <c r="O143" s="304"/>
      <c r="P143" s="305"/>
    </row>
    <row r="144" spans="1:16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G144+'8ª medição'!H144</f>
        <v>0</v>
      </c>
      <c r="I144" s="94">
        <v>39.93</v>
      </c>
      <c r="J144" s="94">
        <v>46.98</v>
      </c>
      <c r="K144" s="94">
        <f t="shared" ref="K144:K207" si="13">J144*G144</f>
        <v>0</v>
      </c>
      <c r="L144" s="94">
        <f t="shared" ref="L144:L207" si="14">H144*J144</f>
        <v>0</v>
      </c>
      <c r="M144" s="303">
        <f t="shared" ref="M144:M207" si="15">F144-H144</f>
        <v>5</v>
      </c>
      <c r="N144" s="304"/>
      <c r="O144" s="304"/>
      <c r="P144" s="305"/>
    </row>
    <row r="145" spans="1:16" s="3" customFormat="1">
      <c r="A145" s="85"/>
      <c r="B145" s="85"/>
      <c r="C145" s="85"/>
      <c r="D145" s="92"/>
      <c r="E145" s="85"/>
      <c r="F145" s="85"/>
      <c r="G145" s="93"/>
      <c r="H145" s="93">
        <f>G145+'8ª medição'!H145</f>
        <v>0</v>
      </c>
      <c r="I145" s="94"/>
      <c r="J145" s="94"/>
      <c r="K145" s="94"/>
      <c r="L145" s="94">
        <f t="shared" si="14"/>
        <v>0</v>
      </c>
      <c r="M145" s="303">
        <f t="shared" si="15"/>
        <v>0</v>
      </c>
      <c r="N145" s="304"/>
      <c r="O145" s="304"/>
      <c r="P145" s="305"/>
    </row>
    <row r="146" spans="1:16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G146+'8ª medição'!H146</f>
        <v>0</v>
      </c>
      <c r="I146" s="94"/>
      <c r="J146" s="94"/>
      <c r="K146" s="94"/>
      <c r="L146" s="94">
        <f t="shared" si="14"/>
        <v>0</v>
      </c>
      <c r="M146" s="303">
        <f t="shared" si="15"/>
        <v>0</v>
      </c>
      <c r="N146" s="304"/>
      <c r="O146" s="304"/>
      <c r="P146" s="305"/>
    </row>
    <row r="147" spans="1:16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G147+'8ª medição'!H147</f>
        <v>0</v>
      </c>
      <c r="I147" s="94">
        <v>59.31</v>
      </c>
      <c r="J147" s="94">
        <v>77.099999999999994</v>
      </c>
      <c r="K147" s="94">
        <f t="shared" si="13"/>
        <v>0</v>
      </c>
      <c r="L147" s="94">
        <f t="shared" si="14"/>
        <v>0</v>
      </c>
      <c r="M147" s="303">
        <f t="shared" si="15"/>
        <v>12</v>
      </c>
      <c r="N147" s="304"/>
      <c r="O147" s="304"/>
      <c r="P147" s="307"/>
    </row>
    <row r="148" spans="1:16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G148+'8ª medição'!H148</f>
        <v>0</v>
      </c>
      <c r="I148" s="94">
        <v>64.37</v>
      </c>
      <c r="J148" s="94">
        <v>83.68</v>
      </c>
      <c r="K148" s="94">
        <f t="shared" si="13"/>
        <v>0</v>
      </c>
      <c r="L148" s="94">
        <f t="shared" si="14"/>
        <v>0</v>
      </c>
      <c r="M148" s="303">
        <f t="shared" si="15"/>
        <v>12</v>
      </c>
      <c r="N148" s="304"/>
      <c r="O148" s="304"/>
      <c r="P148" s="307"/>
    </row>
    <row r="149" spans="1:16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G149+'8ª medição'!H149</f>
        <v>0</v>
      </c>
      <c r="I149" s="94">
        <v>12.82</v>
      </c>
      <c r="J149" s="94">
        <v>16.66</v>
      </c>
      <c r="K149" s="94">
        <f t="shared" si="13"/>
        <v>0</v>
      </c>
      <c r="L149" s="94">
        <f t="shared" si="14"/>
        <v>0</v>
      </c>
      <c r="M149" s="303">
        <f t="shared" si="15"/>
        <v>12</v>
      </c>
      <c r="N149" s="304"/>
      <c r="O149" s="304"/>
      <c r="P149" s="307"/>
    </row>
    <row r="150" spans="1:16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G150+'8ª medição'!H150</f>
        <v>0</v>
      </c>
      <c r="I150" s="94">
        <v>59.47</v>
      </c>
      <c r="J150" s="94">
        <v>77.31</v>
      </c>
      <c r="K150" s="94">
        <f t="shared" si="13"/>
        <v>0</v>
      </c>
      <c r="L150" s="94">
        <f t="shared" si="14"/>
        <v>0</v>
      </c>
      <c r="M150" s="303">
        <f t="shared" si="15"/>
        <v>9</v>
      </c>
      <c r="N150" s="304"/>
      <c r="O150" s="304"/>
      <c r="P150" s="307"/>
    </row>
    <row r="151" spans="1:16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G151+'8ª medição'!H151</f>
        <v>0</v>
      </c>
      <c r="I151" s="94">
        <v>2283.33</v>
      </c>
      <c r="J151" s="94">
        <v>2968.33</v>
      </c>
      <c r="K151" s="94">
        <f t="shared" si="13"/>
        <v>0</v>
      </c>
      <c r="L151" s="94">
        <f t="shared" si="14"/>
        <v>0</v>
      </c>
      <c r="M151" s="303">
        <f t="shared" si="15"/>
        <v>1</v>
      </c>
      <c r="N151" s="304"/>
      <c r="O151" s="304"/>
      <c r="P151" s="307"/>
    </row>
    <row r="152" spans="1:16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G152+'8ª medição'!H152</f>
        <v>0</v>
      </c>
      <c r="I152" s="94">
        <v>911.33</v>
      </c>
      <c r="J152" s="94">
        <f>ROUND(I152*1.3,2)</f>
        <v>1184.73</v>
      </c>
      <c r="K152" s="94">
        <f t="shared" si="13"/>
        <v>0</v>
      </c>
      <c r="L152" s="94">
        <f t="shared" si="14"/>
        <v>0</v>
      </c>
      <c r="M152" s="303">
        <f t="shared" si="15"/>
        <v>1</v>
      </c>
      <c r="N152" s="304"/>
      <c r="O152" s="304"/>
      <c r="P152" s="307"/>
    </row>
    <row r="153" spans="1:16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G153+'8ª medição'!H153</f>
        <v>0</v>
      </c>
      <c r="I153" s="94">
        <v>911.33</v>
      </c>
      <c r="J153" s="94">
        <f>ROUND(I153*1.3,2)</f>
        <v>1184.73</v>
      </c>
      <c r="K153" s="94">
        <f t="shared" si="13"/>
        <v>0</v>
      </c>
      <c r="L153" s="94">
        <f t="shared" si="14"/>
        <v>0</v>
      </c>
      <c r="M153" s="303">
        <f t="shared" si="15"/>
        <v>1</v>
      </c>
      <c r="N153" s="304"/>
      <c r="O153" s="304"/>
      <c r="P153" s="307"/>
    </row>
    <row r="154" spans="1:16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G154+'8ª medição'!H154</f>
        <v>0</v>
      </c>
      <c r="I154" s="94">
        <v>8.35</v>
      </c>
      <c r="J154" s="94">
        <v>10.85</v>
      </c>
      <c r="K154" s="94">
        <f t="shared" si="13"/>
        <v>0</v>
      </c>
      <c r="L154" s="94">
        <f t="shared" si="14"/>
        <v>0</v>
      </c>
      <c r="M154" s="303">
        <f t="shared" si="15"/>
        <v>2</v>
      </c>
      <c r="N154" s="304"/>
      <c r="O154" s="304"/>
      <c r="P154" s="307"/>
    </row>
    <row r="155" spans="1:16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G155+'8ª medição'!H155</f>
        <v>0</v>
      </c>
      <c r="I155" s="94">
        <v>50.59</v>
      </c>
      <c r="J155" s="94">
        <v>65.77</v>
      </c>
      <c r="K155" s="94">
        <f t="shared" si="13"/>
        <v>0</v>
      </c>
      <c r="L155" s="94">
        <f t="shared" si="14"/>
        <v>0</v>
      </c>
      <c r="M155" s="303">
        <f t="shared" si="15"/>
        <v>2</v>
      </c>
      <c r="N155" s="304"/>
      <c r="O155" s="304"/>
      <c r="P155" s="307"/>
    </row>
    <row r="156" spans="1:16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G156+'8ª medição'!H156</f>
        <v>0</v>
      </c>
      <c r="I156" s="94">
        <v>120.66</v>
      </c>
      <c r="J156" s="94">
        <v>156.86000000000001</v>
      </c>
      <c r="K156" s="94">
        <f t="shared" si="13"/>
        <v>0</v>
      </c>
      <c r="L156" s="94">
        <f t="shared" si="14"/>
        <v>0</v>
      </c>
      <c r="M156" s="303">
        <f t="shared" si="15"/>
        <v>1</v>
      </c>
      <c r="N156" s="304"/>
      <c r="O156" s="304"/>
      <c r="P156" s="305"/>
    </row>
    <row r="157" spans="1:16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G157+'8ª medição'!H157</f>
        <v>0</v>
      </c>
      <c r="I157" s="94">
        <v>135.94999999999999</v>
      </c>
      <c r="J157" s="94">
        <v>176.74</v>
      </c>
      <c r="K157" s="94">
        <f t="shared" si="13"/>
        <v>0</v>
      </c>
      <c r="L157" s="94">
        <f t="shared" si="14"/>
        <v>0</v>
      </c>
      <c r="M157" s="303">
        <f t="shared" si="15"/>
        <v>3</v>
      </c>
      <c r="N157" s="304"/>
      <c r="O157" s="304"/>
      <c r="P157" s="305"/>
    </row>
    <row r="158" spans="1:16" s="3" customFormat="1">
      <c r="A158" s="85"/>
      <c r="B158" s="85"/>
      <c r="C158" s="85"/>
      <c r="D158" s="92"/>
      <c r="E158" s="85"/>
      <c r="F158" s="85"/>
      <c r="G158" s="93"/>
      <c r="H158" s="93">
        <f>G158+'8ª medição'!H158</f>
        <v>0</v>
      </c>
      <c r="I158" s="94"/>
      <c r="J158" s="94"/>
      <c r="K158" s="94"/>
      <c r="L158" s="94">
        <f t="shared" si="14"/>
        <v>0</v>
      </c>
      <c r="M158" s="303">
        <f t="shared" si="15"/>
        <v>0</v>
      </c>
      <c r="N158" s="304"/>
      <c r="O158" s="304"/>
      <c r="P158" s="305"/>
    </row>
    <row r="159" spans="1:16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G159+'8ª medição'!H159</f>
        <v>0</v>
      </c>
      <c r="I159" s="98"/>
      <c r="J159" s="98"/>
      <c r="K159" s="94"/>
      <c r="L159" s="94">
        <f t="shared" si="14"/>
        <v>0</v>
      </c>
      <c r="M159" s="303">
        <f t="shared" si="15"/>
        <v>0</v>
      </c>
      <c r="N159" s="304"/>
      <c r="O159" s="304"/>
      <c r="P159" s="304"/>
    </row>
    <row r="160" spans="1:16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G160+'8ª medição'!H160</f>
        <v>0</v>
      </c>
      <c r="I160" s="98"/>
      <c r="J160" s="98"/>
      <c r="K160" s="94"/>
      <c r="L160" s="94">
        <f t="shared" si="14"/>
        <v>0</v>
      </c>
      <c r="M160" s="303">
        <f t="shared" si="15"/>
        <v>0</v>
      </c>
      <c r="N160" s="304">
        <f>SUM(L161:L200)</f>
        <v>12976.109999999999</v>
      </c>
      <c r="O160" s="304"/>
      <c r="P160" s="305"/>
    </row>
    <row r="161" spans="1:16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G161+'8ª medição'!H161</f>
        <v>0</v>
      </c>
      <c r="I161" s="94">
        <v>127.79</v>
      </c>
      <c r="J161" s="94">
        <f>ROUND(I161*1.3,2)</f>
        <v>166.13</v>
      </c>
      <c r="K161" s="94">
        <f t="shared" si="13"/>
        <v>0</v>
      </c>
      <c r="L161" s="94">
        <f t="shared" si="14"/>
        <v>0</v>
      </c>
      <c r="M161" s="303">
        <f t="shared" si="15"/>
        <v>3</v>
      </c>
      <c r="N161" s="304"/>
      <c r="O161" s="304"/>
      <c r="P161" s="305"/>
    </row>
    <row r="162" spans="1:16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G162+'8ª medição'!H162</f>
        <v>0</v>
      </c>
      <c r="I162" s="94">
        <v>304.19</v>
      </c>
      <c r="J162" s="94">
        <f t="shared" ref="J162:J207" si="16">ROUND(I162*1.3,2)</f>
        <v>395.45</v>
      </c>
      <c r="K162" s="94">
        <f t="shared" si="13"/>
        <v>0</v>
      </c>
      <c r="L162" s="94">
        <f t="shared" si="14"/>
        <v>0</v>
      </c>
      <c r="M162" s="303">
        <f t="shared" si="15"/>
        <v>4</v>
      </c>
      <c r="N162" s="304"/>
      <c r="O162" s="304"/>
      <c r="P162" s="305"/>
    </row>
    <row r="163" spans="1:16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G163+'8ª medição'!H163</f>
        <v>0</v>
      </c>
      <c r="I163" s="94">
        <v>39.380000000000003</v>
      </c>
      <c r="J163" s="94">
        <f t="shared" si="16"/>
        <v>51.19</v>
      </c>
      <c r="K163" s="94">
        <f t="shared" si="13"/>
        <v>0</v>
      </c>
      <c r="L163" s="94">
        <f t="shared" si="14"/>
        <v>0</v>
      </c>
      <c r="M163" s="303">
        <f t="shared" si="15"/>
        <v>7</v>
      </c>
      <c r="N163" s="304"/>
      <c r="O163" s="304"/>
      <c r="P163" s="305"/>
    </row>
    <row r="164" spans="1:16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G164+'8ª medição'!H164</f>
        <v>0</v>
      </c>
      <c r="I164" s="94">
        <v>83.5</v>
      </c>
      <c r="J164" s="94">
        <f t="shared" si="16"/>
        <v>108.55</v>
      </c>
      <c r="K164" s="94">
        <f t="shared" si="13"/>
        <v>0</v>
      </c>
      <c r="L164" s="94">
        <f t="shared" si="14"/>
        <v>0</v>
      </c>
      <c r="M164" s="303">
        <f t="shared" si="15"/>
        <v>17</v>
      </c>
      <c r="N164" s="304"/>
      <c r="O164" s="304"/>
      <c r="P164" s="305"/>
    </row>
    <row r="165" spans="1:16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G165+'8ª medição'!H165</f>
        <v>0</v>
      </c>
      <c r="I165" s="94">
        <v>2000.78</v>
      </c>
      <c r="J165" s="94">
        <f t="shared" si="16"/>
        <v>2601.0100000000002</v>
      </c>
      <c r="K165" s="94">
        <f t="shared" si="13"/>
        <v>0</v>
      </c>
      <c r="L165" s="94">
        <f t="shared" si="14"/>
        <v>0</v>
      </c>
      <c r="M165" s="303">
        <f t="shared" si="15"/>
        <v>1</v>
      </c>
      <c r="N165" s="304"/>
      <c r="O165" s="304"/>
      <c r="P165" s="305"/>
    </row>
    <row r="166" spans="1:16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G166+'8ª medição'!H166</f>
        <v>0</v>
      </c>
      <c r="I166" s="94">
        <v>240.3</v>
      </c>
      <c r="J166" s="94">
        <f t="shared" si="16"/>
        <v>312.39</v>
      </c>
      <c r="K166" s="94">
        <f t="shared" si="13"/>
        <v>0</v>
      </c>
      <c r="L166" s="94">
        <f t="shared" si="14"/>
        <v>0</v>
      </c>
      <c r="M166" s="303">
        <f t="shared" si="15"/>
        <v>1</v>
      </c>
      <c r="N166" s="304"/>
      <c r="O166" s="304"/>
      <c r="P166" s="305"/>
    </row>
    <row r="167" spans="1:16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G167+'8ª medição'!H167</f>
        <v>0</v>
      </c>
      <c r="I167" s="94">
        <v>988.16</v>
      </c>
      <c r="J167" s="94">
        <v>1284.5999999999999</v>
      </c>
      <c r="K167" s="94">
        <f t="shared" si="13"/>
        <v>0</v>
      </c>
      <c r="L167" s="94">
        <f t="shared" si="14"/>
        <v>0</v>
      </c>
      <c r="M167" s="303">
        <f t="shared" si="15"/>
        <v>1</v>
      </c>
      <c r="N167" s="304"/>
      <c r="O167" s="304"/>
      <c r="P167" s="305"/>
    </row>
    <row r="168" spans="1:16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G168+'8ª medição'!H168</f>
        <v>0</v>
      </c>
      <c r="I168" s="94">
        <v>1597.33</v>
      </c>
      <c r="J168" s="94">
        <f t="shared" si="16"/>
        <v>2076.5300000000002</v>
      </c>
      <c r="K168" s="94">
        <f t="shared" si="13"/>
        <v>0</v>
      </c>
      <c r="L168" s="94">
        <f t="shared" si="14"/>
        <v>0</v>
      </c>
      <c r="M168" s="303">
        <f t="shared" si="15"/>
        <v>15.25</v>
      </c>
      <c r="N168" s="304"/>
      <c r="O168" s="304"/>
      <c r="P168" s="305"/>
    </row>
    <row r="169" spans="1:16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G169+'8ª medição'!H169</f>
        <v>0</v>
      </c>
      <c r="I169" s="94">
        <v>1598.6</v>
      </c>
      <c r="J169" s="94">
        <f t="shared" si="16"/>
        <v>2078.1799999999998</v>
      </c>
      <c r="K169" s="94">
        <f t="shared" si="13"/>
        <v>0</v>
      </c>
      <c r="L169" s="94">
        <f t="shared" si="14"/>
        <v>0</v>
      </c>
      <c r="M169" s="303">
        <f t="shared" si="15"/>
        <v>2.35</v>
      </c>
      <c r="N169" s="304"/>
      <c r="O169" s="304"/>
      <c r="P169" s="305"/>
    </row>
    <row r="170" spans="1:16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G170+'8ª medição'!H170</f>
        <v>0</v>
      </c>
      <c r="I170" s="94">
        <v>120.66</v>
      </c>
      <c r="J170" s="94">
        <f t="shared" si="16"/>
        <v>156.86000000000001</v>
      </c>
      <c r="K170" s="94">
        <f t="shared" si="13"/>
        <v>0</v>
      </c>
      <c r="L170" s="94">
        <f t="shared" si="14"/>
        <v>0</v>
      </c>
      <c r="M170" s="303">
        <f t="shared" si="15"/>
        <v>21.6</v>
      </c>
      <c r="N170" s="304"/>
      <c r="O170" s="304"/>
      <c r="P170" s="305"/>
    </row>
    <row r="171" spans="1:16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G171+'8ª medição'!H171</f>
        <v>0</v>
      </c>
      <c r="I171" s="94">
        <v>304.19</v>
      </c>
      <c r="J171" s="94">
        <f t="shared" si="16"/>
        <v>395.45</v>
      </c>
      <c r="K171" s="94">
        <f t="shared" si="13"/>
        <v>0</v>
      </c>
      <c r="L171" s="94">
        <f t="shared" si="14"/>
        <v>0</v>
      </c>
      <c r="M171" s="303">
        <f t="shared" si="15"/>
        <v>1</v>
      </c>
      <c r="N171" s="304"/>
      <c r="O171" s="304"/>
      <c r="P171" s="307"/>
    </row>
    <row r="172" spans="1:16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G172+'8ª medição'!H172</f>
        <v>0</v>
      </c>
      <c r="I172" s="94">
        <v>245.39</v>
      </c>
      <c r="J172" s="94">
        <f t="shared" si="16"/>
        <v>319.01</v>
      </c>
      <c r="K172" s="94">
        <f t="shared" si="13"/>
        <v>0</v>
      </c>
      <c r="L172" s="94">
        <f t="shared" si="14"/>
        <v>0</v>
      </c>
      <c r="M172" s="303">
        <f t="shared" si="15"/>
        <v>17</v>
      </c>
      <c r="N172" s="304"/>
      <c r="O172" s="304"/>
      <c r="P172" s="307"/>
    </row>
    <row r="173" spans="1:16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G173+'8ª medição'!H173</f>
        <v>0</v>
      </c>
      <c r="I173" s="94">
        <v>59.19</v>
      </c>
      <c r="J173" s="94">
        <f t="shared" si="16"/>
        <v>76.95</v>
      </c>
      <c r="K173" s="94">
        <f t="shared" si="13"/>
        <v>0</v>
      </c>
      <c r="L173" s="94">
        <f t="shared" si="14"/>
        <v>0</v>
      </c>
      <c r="M173" s="303">
        <f t="shared" si="15"/>
        <v>5</v>
      </c>
      <c r="N173" s="304"/>
      <c r="O173" s="304"/>
      <c r="P173" s="305"/>
    </row>
    <row r="174" spans="1:16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G174+'8ª medição'!H174</f>
        <v>0</v>
      </c>
      <c r="I174" s="94">
        <v>245.39</v>
      </c>
      <c r="J174" s="94">
        <f t="shared" si="16"/>
        <v>319.01</v>
      </c>
      <c r="K174" s="94">
        <f t="shared" si="13"/>
        <v>0</v>
      </c>
      <c r="L174" s="94">
        <f t="shared" si="14"/>
        <v>0</v>
      </c>
      <c r="M174" s="303">
        <f t="shared" si="15"/>
        <v>10</v>
      </c>
      <c r="N174" s="304"/>
      <c r="O174" s="304"/>
      <c r="P174" s="307"/>
    </row>
    <row r="175" spans="1:16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G175+'8ª medição'!H175</f>
        <v>0</v>
      </c>
      <c r="I175" s="94">
        <v>127.79</v>
      </c>
      <c r="J175" s="94">
        <f t="shared" si="16"/>
        <v>166.13</v>
      </c>
      <c r="K175" s="94">
        <f t="shared" si="13"/>
        <v>0</v>
      </c>
      <c r="L175" s="94">
        <f t="shared" si="14"/>
        <v>0</v>
      </c>
      <c r="M175" s="303">
        <f t="shared" si="15"/>
        <v>3</v>
      </c>
      <c r="N175" s="304"/>
      <c r="O175" s="304"/>
      <c r="P175" s="307"/>
    </row>
    <row r="176" spans="1:16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G176+'8ª medição'!H176</f>
        <v>0</v>
      </c>
      <c r="I176" s="94"/>
      <c r="J176" s="94"/>
      <c r="K176" s="94"/>
      <c r="L176" s="94">
        <f t="shared" si="14"/>
        <v>0</v>
      </c>
      <c r="M176" s="303">
        <f t="shared" si="15"/>
        <v>0</v>
      </c>
      <c r="N176" s="304"/>
      <c r="O176" s="304"/>
      <c r="P176" s="305"/>
    </row>
    <row r="177" spans="1:16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159">
        <v>3</v>
      </c>
      <c r="H177" s="93">
        <f>G177+'8ª medição'!H177</f>
        <v>3</v>
      </c>
      <c r="I177" s="94">
        <v>57.04</v>
      </c>
      <c r="J177" s="94">
        <f t="shared" si="16"/>
        <v>74.150000000000006</v>
      </c>
      <c r="K177" s="94">
        <f t="shared" si="13"/>
        <v>222.45000000000002</v>
      </c>
      <c r="L177" s="94">
        <f t="shared" si="14"/>
        <v>222.45000000000002</v>
      </c>
      <c r="M177" s="303">
        <f t="shared" si="15"/>
        <v>0</v>
      </c>
      <c r="N177" s="304"/>
      <c r="O177" s="304"/>
      <c r="P177" s="305"/>
    </row>
    <row r="178" spans="1:16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G178+'8ª medição'!H178</f>
        <v>0</v>
      </c>
      <c r="I178" s="94">
        <v>133.66999999999999</v>
      </c>
      <c r="J178" s="94">
        <v>173.78</v>
      </c>
      <c r="K178" s="94">
        <f t="shared" si="13"/>
        <v>0</v>
      </c>
      <c r="L178" s="94">
        <f t="shared" si="14"/>
        <v>0</v>
      </c>
      <c r="M178" s="303">
        <f t="shared" si="15"/>
        <v>8</v>
      </c>
      <c r="N178" s="304"/>
      <c r="O178" s="304"/>
      <c r="P178" s="305"/>
    </row>
    <row r="179" spans="1:16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159">
        <v>20</v>
      </c>
      <c r="H179" s="93">
        <f>G179+'8ª medição'!H179</f>
        <v>20</v>
      </c>
      <c r="I179" s="94">
        <v>66.84</v>
      </c>
      <c r="J179" s="94">
        <f t="shared" si="16"/>
        <v>86.89</v>
      </c>
      <c r="K179" s="94">
        <f t="shared" si="13"/>
        <v>1737.8</v>
      </c>
      <c r="L179" s="94">
        <f t="shared" si="14"/>
        <v>1737.8</v>
      </c>
      <c r="M179" s="303">
        <f t="shared" si="15"/>
        <v>0</v>
      </c>
      <c r="N179" s="304"/>
      <c r="O179" s="304"/>
      <c r="P179" s="305"/>
    </row>
    <row r="180" spans="1:16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170"/>
      <c r="H180" s="93">
        <f>G180+'8ª medição'!H180</f>
        <v>2</v>
      </c>
      <c r="I180" s="94">
        <v>1992.15</v>
      </c>
      <c r="J180" s="94">
        <f t="shared" si="16"/>
        <v>2589.8000000000002</v>
      </c>
      <c r="K180" s="94">
        <f t="shared" si="13"/>
        <v>0</v>
      </c>
      <c r="L180" s="94">
        <f t="shared" si="14"/>
        <v>5179.6000000000004</v>
      </c>
      <c r="M180" s="303">
        <f t="shared" si="15"/>
        <v>0</v>
      </c>
      <c r="N180" s="304"/>
      <c r="O180" s="304"/>
      <c r="P180" s="305"/>
    </row>
    <row r="181" spans="1:16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G181+'8ª medição'!H181</f>
        <v>0</v>
      </c>
      <c r="I181" s="94">
        <v>38.9</v>
      </c>
      <c r="J181" s="94">
        <f t="shared" si="16"/>
        <v>50.57</v>
      </c>
      <c r="K181" s="94">
        <f t="shared" si="13"/>
        <v>0</v>
      </c>
      <c r="L181" s="94">
        <f t="shared" si="14"/>
        <v>0</v>
      </c>
      <c r="M181" s="303">
        <f t="shared" si="15"/>
        <v>1</v>
      </c>
      <c r="N181" s="304"/>
      <c r="O181" s="304"/>
      <c r="P181" s="305"/>
    </row>
    <row r="182" spans="1:16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G182+'8ª medição'!H182</f>
        <v>0</v>
      </c>
      <c r="I182" s="94">
        <v>8.4700000000000006</v>
      </c>
      <c r="J182" s="94">
        <f t="shared" si="16"/>
        <v>11.01</v>
      </c>
      <c r="K182" s="94">
        <f t="shared" si="13"/>
        <v>0</v>
      </c>
      <c r="L182" s="94">
        <f t="shared" si="14"/>
        <v>0</v>
      </c>
      <c r="M182" s="303">
        <f t="shared" si="15"/>
        <v>1</v>
      </c>
      <c r="N182" s="304"/>
      <c r="O182" s="304"/>
      <c r="P182" s="305"/>
    </row>
    <row r="183" spans="1:16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159">
        <v>2</v>
      </c>
      <c r="H183" s="93">
        <f>G183+'8ª medição'!H183</f>
        <v>2</v>
      </c>
      <c r="I183" s="94">
        <v>35.18</v>
      </c>
      <c r="J183" s="94">
        <f t="shared" si="16"/>
        <v>45.73</v>
      </c>
      <c r="K183" s="94">
        <f t="shared" si="13"/>
        <v>91.46</v>
      </c>
      <c r="L183" s="94">
        <f t="shared" si="14"/>
        <v>91.46</v>
      </c>
      <c r="M183" s="303">
        <f t="shared" si="15"/>
        <v>0</v>
      </c>
      <c r="N183" s="304"/>
      <c r="O183" s="304"/>
      <c r="P183" s="305"/>
    </row>
    <row r="184" spans="1:16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G184+'8ª medição'!H184</f>
        <v>0</v>
      </c>
      <c r="I184" s="94">
        <v>27.64</v>
      </c>
      <c r="J184" s="94">
        <f t="shared" si="16"/>
        <v>35.93</v>
      </c>
      <c r="K184" s="94">
        <f t="shared" si="13"/>
        <v>0</v>
      </c>
      <c r="L184" s="94">
        <f t="shared" si="14"/>
        <v>0</v>
      </c>
      <c r="M184" s="303">
        <f t="shared" si="15"/>
        <v>11</v>
      </c>
      <c r="N184" s="304"/>
      <c r="O184" s="304"/>
      <c r="P184" s="305"/>
    </row>
    <row r="185" spans="1:16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G185+'8ª medição'!H185</f>
        <v>0</v>
      </c>
      <c r="I185" s="94"/>
      <c r="J185" s="94"/>
      <c r="K185" s="94"/>
      <c r="L185" s="94">
        <f t="shared" si="14"/>
        <v>0</v>
      </c>
      <c r="M185" s="303">
        <f t="shared" si="15"/>
        <v>0</v>
      </c>
      <c r="N185" s="304"/>
      <c r="O185" s="304"/>
      <c r="P185" s="305"/>
    </row>
    <row r="186" spans="1:16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170"/>
      <c r="H186" s="93">
        <f>G186+'8ª medição'!H186</f>
        <v>38</v>
      </c>
      <c r="I186" s="94">
        <v>45.47</v>
      </c>
      <c r="J186" s="94">
        <v>59.12</v>
      </c>
      <c r="K186" s="94">
        <f t="shared" si="13"/>
        <v>0</v>
      </c>
      <c r="L186" s="94">
        <f t="shared" si="14"/>
        <v>2246.56</v>
      </c>
      <c r="M186" s="303">
        <f t="shared" si="15"/>
        <v>0</v>
      </c>
      <c r="N186" s="304"/>
      <c r="O186" s="304"/>
      <c r="P186" s="305"/>
    </row>
    <row r="187" spans="1:16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170"/>
      <c r="H187" s="93">
        <f>G187+'8ª medição'!H187</f>
        <v>8</v>
      </c>
      <c r="I187" s="94">
        <v>65.069999999999993</v>
      </c>
      <c r="J187" s="94">
        <v>84.6</v>
      </c>
      <c r="K187" s="94">
        <f t="shared" si="13"/>
        <v>0</v>
      </c>
      <c r="L187" s="94">
        <f t="shared" si="14"/>
        <v>676.8</v>
      </c>
      <c r="M187" s="303">
        <f t="shared" si="15"/>
        <v>0</v>
      </c>
      <c r="N187" s="304"/>
      <c r="O187" s="304"/>
      <c r="P187" s="305"/>
    </row>
    <row r="188" spans="1:16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170"/>
      <c r="H188" s="93">
        <f>G188+'8ª medição'!H188</f>
        <v>38</v>
      </c>
      <c r="I188" s="94">
        <v>45.47</v>
      </c>
      <c r="J188" s="94">
        <v>59.12</v>
      </c>
      <c r="K188" s="94">
        <f t="shared" si="13"/>
        <v>0</v>
      </c>
      <c r="L188" s="94">
        <f t="shared" si="14"/>
        <v>2246.56</v>
      </c>
      <c r="M188" s="303">
        <f t="shared" si="15"/>
        <v>0</v>
      </c>
      <c r="N188" s="304"/>
      <c r="O188" s="304"/>
      <c r="P188" s="305"/>
    </row>
    <row r="189" spans="1:16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170"/>
      <c r="H189" s="93">
        <f>G189+'8ª medição'!H189</f>
        <v>8</v>
      </c>
      <c r="I189" s="94">
        <v>55.27</v>
      </c>
      <c r="J189" s="94">
        <v>71.86</v>
      </c>
      <c r="K189" s="94">
        <f t="shared" si="13"/>
        <v>0</v>
      </c>
      <c r="L189" s="94">
        <f t="shared" si="14"/>
        <v>574.88</v>
      </c>
      <c r="M189" s="303">
        <f t="shared" si="15"/>
        <v>0</v>
      </c>
      <c r="N189" s="304"/>
      <c r="O189" s="304"/>
      <c r="P189" s="305"/>
    </row>
    <row r="190" spans="1:16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G190+'8ª medição'!H190</f>
        <v>0</v>
      </c>
      <c r="I190" s="94"/>
      <c r="J190" s="94"/>
      <c r="K190" s="94"/>
      <c r="L190" s="94">
        <f t="shared" si="14"/>
        <v>0</v>
      </c>
      <c r="M190" s="303">
        <f t="shared" si="15"/>
        <v>0</v>
      </c>
      <c r="N190" s="304"/>
      <c r="O190" s="304"/>
      <c r="P190" s="305"/>
    </row>
    <row r="191" spans="1:16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G191+'8ª medição'!H191</f>
        <v>0</v>
      </c>
      <c r="I191" s="94">
        <v>126.15</v>
      </c>
      <c r="J191" s="94">
        <f t="shared" si="16"/>
        <v>164</v>
      </c>
      <c r="K191" s="94">
        <f t="shared" si="13"/>
        <v>0</v>
      </c>
      <c r="L191" s="94">
        <f t="shared" si="14"/>
        <v>0</v>
      </c>
      <c r="M191" s="303">
        <f t="shared" si="15"/>
        <v>22</v>
      </c>
      <c r="N191" s="304"/>
      <c r="O191" s="304"/>
      <c r="P191" s="305"/>
    </row>
    <row r="192" spans="1:16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G192+'8ª medição'!H192</f>
        <v>0</v>
      </c>
      <c r="I192" s="94">
        <v>35.67</v>
      </c>
      <c r="J192" s="94">
        <v>46.38</v>
      </c>
      <c r="K192" s="94">
        <f t="shared" si="13"/>
        <v>0</v>
      </c>
      <c r="L192" s="94">
        <f t="shared" si="14"/>
        <v>0</v>
      </c>
      <c r="M192" s="303">
        <f t="shared" si="15"/>
        <v>30.4</v>
      </c>
      <c r="N192" s="304"/>
      <c r="O192" s="304"/>
      <c r="P192" s="305"/>
    </row>
    <row r="193" spans="1:17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G193+'8ª medição'!H193</f>
        <v>0</v>
      </c>
      <c r="I193" s="94">
        <v>40.57</v>
      </c>
      <c r="J193" s="94">
        <v>52.75</v>
      </c>
      <c r="K193" s="94">
        <f t="shared" si="13"/>
        <v>0</v>
      </c>
      <c r="L193" s="94">
        <f t="shared" si="14"/>
        <v>0</v>
      </c>
      <c r="M193" s="303">
        <f t="shared" si="15"/>
        <v>186</v>
      </c>
      <c r="N193" s="304"/>
      <c r="O193" s="304"/>
      <c r="P193" s="305"/>
    </row>
    <row r="194" spans="1:17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G194+'8ª medição'!H194</f>
        <v>0</v>
      </c>
      <c r="I194" s="94"/>
      <c r="J194" s="94"/>
      <c r="K194" s="94"/>
      <c r="L194" s="94">
        <f t="shared" si="14"/>
        <v>0</v>
      </c>
      <c r="M194" s="303">
        <f t="shared" si="15"/>
        <v>0</v>
      </c>
      <c r="N194" s="304"/>
      <c r="O194" s="304"/>
      <c r="P194" s="305"/>
    </row>
    <row r="195" spans="1:17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G195+'8ª medição'!H195</f>
        <v>0</v>
      </c>
      <c r="I195" s="98"/>
      <c r="J195" s="98"/>
      <c r="K195" s="94"/>
      <c r="L195" s="94">
        <f t="shared" si="14"/>
        <v>0</v>
      </c>
      <c r="M195" s="303">
        <f t="shared" si="15"/>
        <v>0</v>
      </c>
      <c r="N195" s="304"/>
      <c r="O195" s="304"/>
      <c r="P195" s="304"/>
    </row>
    <row r="196" spans="1:17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G196+'8ª medição'!H196</f>
        <v>0</v>
      </c>
      <c r="I196" s="94">
        <v>33.71</v>
      </c>
      <c r="J196" s="94">
        <v>43.83</v>
      </c>
      <c r="K196" s="94">
        <f t="shared" si="13"/>
        <v>0</v>
      </c>
      <c r="L196" s="94">
        <f t="shared" si="14"/>
        <v>0</v>
      </c>
      <c r="M196" s="303">
        <f t="shared" si="15"/>
        <v>30</v>
      </c>
      <c r="N196" s="304"/>
      <c r="O196" s="304"/>
      <c r="P196" s="305"/>
    </row>
    <row r="197" spans="1:17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G197+'8ª medição'!H197</f>
        <v>0</v>
      </c>
      <c r="I197" s="94">
        <v>37.44</v>
      </c>
      <c r="J197" s="94">
        <f t="shared" si="16"/>
        <v>48.67</v>
      </c>
      <c r="K197" s="94">
        <f t="shared" si="13"/>
        <v>0</v>
      </c>
      <c r="L197" s="94">
        <f t="shared" si="14"/>
        <v>0</v>
      </c>
      <c r="M197" s="303">
        <f t="shared" si="15"/>
        <v>1</v>
      </c>
      <c r="N197" s="304"/>
      <c r="O197" s="304"/>
      <c r="P197" s="305"/>
    </row>
    <row r="198" spans="1:17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G198+'8ª medição'!H198</f>
        <v>0</v>
      </c>
      <c r="I198" s="94">
        <v>1108.5999999999999</v>
      </c>
      <c r="J198" s="94">
        <v>1441.17</v>
      </c>
      <c r="K198" s="94">
        <f t="shared" si="13"/>
        <v>0</v>
      </c>
      <c r="L198" s="94">
        <f t="shared" si="14"/>
        <v>0</v>
      </c>
      <c r="M198" s="303">
        <f t="shared" si="15"/>
        <v>14</v>
      </c>
      <c r="N198" s="304"/>
      <c r="O198" s="304"/>
      <c r="P198" s="307"/>
    </row>
    <row r="199" spans="1:17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G199+'8ª medição'!H199</f>
        <v>0</v>
      </c>
      <c r="I199" s="94">
        <v>1108.5999999999999</v>
      </c>
      <c r="J199" s="94">
        <v>1441.17</v>
      </c>
      <c r="K199" s="94">
        <f t="shared" si="13"/>
        <v>0</v>
      </c>
      <c r="L199" s="94">
        <f t="shared" si="14"/>
        <v>0</v>
      </c>
      <c r="M199" s="303">
        <f t="shared" si="15"/>
        <v>2</v>
      </c>
      <c r="N199" s="304"/>
      <c r="O199" s="304"/>
      <c r="P199" s="307"/>
    </row>
    <row r="200" spans="1:17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G200+'8ª medição'!H200</f>
        <v>0</v>
      </c>
      <c r="I200" s="94"/>
      <c r="J200" s="94"/>
      <c r="K200" s="94"/>
      <c r="L200" s="94">
        <f t="shared" si="14"/>
        <v>0</v>
      </c>
      <c r="M200" s="303">
        <f t="shared" si="15"/>
        <v>0</v>
      </c>
      <c r="N200" s="304"/>
      <c r="O200" s="304"/>
      <c r="P200" s="305"/>
    </row>
    <row r="201" spans="1:17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G201+'8ª medição'!H201</f>
        <v>0</v>
      </c>
      <c r="I201" s="98"/>
      <c r="J201" s="98"/>
      <c r="K201" s="94"/>
      <c r="L201" s="94">
        <f t="shared" si="14"/>
        <v>0</v>
      </c>
      <c r="M201" s="303">
        <f t="shared" si="15"/>
        <v>0</v>
      </c>
      <c r="N201" s="304"/>
      <c r="O201" s="304"/>
      <c r="P201" s="304"/>
    </row>
    <row r="202" spans="1:17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G202+'8ª medição'!H202</f>
        <v>0</v>
      </c>
      <c r="I202" s="94">
        <v>145.24</v>
      </c>
      <c r="J202" s="94">
        <f t="shared" si="16"/>
        <v>188.81</v>
      </c>
      <c r="K202" s="94">
        <f t="shared" si="13"/>
        <v>0</v>
      </c>
      <c r="L202" s="94">
        <f t="shared" si="14"/>
        <v>0</v>
      </c>
      <c r="M202" s="303">
        <f t="shared" si="15"/>
        <v>1</v>
      </c>
      <c r="N202" s="304"/>
      <c r="O202" s="304"/>
      <c r="P202" s="305"/>
    </row>
    <row r="203" spans="1:17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G203+'8ª medição'!H203</f>
        <v>0</v>
      </c>
      <c r="I203" s="94">
        <v>42.34</v>
      </c>
      <c r="J203" s="94">
        <f>ROUND(I203*1.3,2)</f>
        <v>55.04</v>
      </c>
      <c r="K203" s="94">
        <f t="shared" si="13"/>
        <v>0</v>
      </c>
      <c r="L203" s="94">
        <f t="shared" si="14"/>
        <v>0</v>
      </c>
      <c r="M203" s="303">
        <f t="shared" si="15"/>
        <v>3</v>
      </c>
      <c r="N203" s="304"/>
      <c r="O203" s="304"/>
      <c r="P203" s="305"/>
    </row>
    <row r="204" spans="1:17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G204+'8ª medição'!H204</f>
        <v>0</v>
      </c>
      <c r="I204" s="94">
        <v>43.74</v>
      </c>
      <c r="J204" s="94">
        <v>56.87</v>
      </c>
      <c r="K204" s="94">
        <f t="shared" si="13"/>
        <v>0</v>
      </c>
      <c r="L204" s="94">
        <f t="shared" si="14"/>
        <v>0</v>
      </c>
      <c r="M204" s="303">
        <f t="shared" si="15"/>
        <v>5</v>
      </c>
      <c r="N204" s="304"/>
      <c r="O204" s="304"/>
      <c r="P204" s="305"/>
    </row>
    <row r="205" spans="1:17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G205+'8ª medição'!H205</f>
        <v>0</v>
      </c>
      <c r="I205" s="94">
        <v>163.07</v>
      </c>
      <c r="J205" s="94">
        <v>212</v>
      </c>
      <c r="K205" s="94">
        <f t="shared" si="13"/>
        <v>0</v>
      </c>
      <c r="L205" s="94">
        <f t="shared" si="14"/>
        <v>0</v>
      </c>
      <c r="M205" s="303">
        <f t="shared" si="15"/>
        <v>1</v>
      </c>
      <c r="N205" s="304"/>
      <c r="O205" s="304"/>
      <c r="P205" s="305"/>
    </row>
    <row r="206" spans="1:17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G206+'8ª medição'!H206</f>
        <v>0</v>
      </c>
      <c r="I206" s="94">
        <v>42.34</v>
      </c>
      <c r="J206" s="94">
        <f t="shared" si="16"/>
        <v>55.04</v>
      </c>
      <c r="K206" s="94">
        <f t="shared" si="13"/>
        <v>0</v>
      </c>
      <c r="L206" s="94">
        <f t="shared" si="14"/>
        <v>0</v>
      </c>
      <c r="M206" s="303">
        <f t="shared" si="15"/>
        <v>21</v>
      </c>
      <c r="N206" s="304"/>
      <c r="O206" s="304"/>
      <c r="P206" s="307"/>
    </row>
    <row r="207" spans="1:17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G207+'8ª medição'!H207</f>
        <v>0</v>
      </c>
      <c r="I207" s="94">
        <v>42.34</v>
      </c>
      <c r="J207" s="94">
        <f t="shared" si="16"/>
        <v>55.04</v>
      </c>
      <c r="K207" s="94">
        <f t="shared" si="13"/>
        <v>0</v>
      </c>
      <c r="L207" s="94">
        <f t="shared" si="14"/>
        <v>0</v>
      </c>
      <c r="M207" s="303">
        <f t="shared" si="15"/>
        <v>4</v>
      </c>
      <c r="N207" s="304"/>
      <c r="O207" s="304"/>
      <c r="P207" s="307"/>
    </row>
    <row r="208" spans="1:17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7">H208*J208</f>
        <v>0</v>
      </c>
      <c r="M208" s="303">
        <f t="shared" ref="M208:M210" si="18">F208-H208</f>
        <v>0</v>
      </c>
      <c r="N208" s="305"/>
      <c r="O208" s="304"/>
      <c r="P208" s="305"/>
      <c r="Q208" s="160"/>
    </row>
    <row r="209" spans="1:16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  <c r="M209" s="303">
        <f t="shared" si="18"/>
        <v>0</v>
      </c>
      <c r="N209" s="305"/>
      <c r="O209" s="305"/>
      <c r="P209" s="305"/>
    </row>
    <row r="210" spans="1:16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  <c r="M210" s="303">
        <f t="shared" si="18"/>
        <v>0</v>
      </c>
      <c r="N210" s="305"/>
      <c r="O210" s="305"/>
      <c r="P210" s="305"/>
    </row>
    <row r="211" spans="1:16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8503.4093999999986</v>
      </c>
      <c r="L211" s="123">
        <f>SUM(L15:L208)</f>
        <v>324681.31169999996</v>
      </c>
      <c r="M211" s="305"/>
      <c r="N211" s="305"/>
      <c r="O211" s="304"/>
      <c r="P211" s="305"/>
    </row>
    <row r="213" spans="1:16">
      <c r="O213" s="301"/>
    </row>
    <row r="215" spans="1:16">
      <c r="O215" s="301"/>
    </row>
    <row r="216" spans="1:16">
      <c r="D216" s="158" t="s">
        <v>573</v>
      </c>
    </row>
    <row r="217" spans="1:16">
      <c r="D217" s="157" t="s">
        <v>574</v>
      </c>
    </row>
    <row r="218" spans="1:16">
      <c r="D218" s="157" t="s">
        <v>575</v>
      </c>
    </row>
  </sheetData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A211:F211"/>
    <mergeCell ref="A137:E137"/>
    <mergeCell ref="A176:E176"/>
    <mergeCell ref="A185:E185"/>
    <mergeCell ref="A190:E190"/>
    <mergeCell ref="A195:F195"/>
    <mergeCell ref="A201:F201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8"/>
  <sheetViews>
    <sheetView showZeros="0" topLeftCell="A61" zoomScale="90" zoomScaleNormal="90" workbookViewId="0">
      <selection activeCell="C63" sqref="C63"/>
    </sheetView>
  </sheetViews>
  <sheetFormatPr defaultRowHeight="15"/>
  <cols>
    <col min="1" max="1" width="6.7109375" style="376" customWidth="1"/>
    <col min="2" max="2" width="8.5703125" style="377" customWidth="1"/>
    <col min="3" max="3" width="5.5703125" style="376" bestFit="1" customWidth="1"/>
    <col min="4" max="4" width="36.7109375" style="378" customWidth="1"/>
    <col min="5" max="5" width="5.42578125" style="376" bestFit="1" customWidth="1"/>
    <col min="6" max="6" width="9.42578125" style="376" customWidth="1"/>
    <col min="7" max="7" width="10.140625" style="379" customWidth="1"/>
    <col min="8" max="8" width="11" style="376" customWidth="1"/>
    <col min="9" max="9" width="14.28515625" style="380" customWidth="1"/>
    <col min="10" max="10" width="14" style="380" customWidth="1"/>
    <col min="11" max="11" width="15.85546875" style="380" customWidth="1"/>
    <col min="12" max="12" width="14.85546875" style="380" customWidth="1"/>
    <col min="13" max="13" width="14" style="298" customWidth="1"/>
    <col min="14" max="14" width="15" style="314" bestFit="1" customWidth="1"/>
    <col min="15" max="15" width="16" style="297" customWidth="1"/>
    <col min="16" max="16" width="17.5703125" style="297" customWidth="1"/>
    <col min="17" max="17" width="13.85546875" style="297" bestFit="1" customWidth="1"/>
    <col min="18" max="16384" width="9.140625" style="297"/>
  </cols>
  <sheetData>
    <row r="1" spans="1:16">
      <c r="A1" s="685" t="s">
        <v>550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7"/>
    </row>
    <row r="2" spans="1:16">
      <c r="A2" s="688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90"/>
    </row>
    <row r="3" spans="1:16" ht="15.75" customHeight="1">
      <c r="A3" s="691" t="s">
        <v>541</v>
      </c>
      <c r="B3" s="691"/>
      <c r="C3" s="692" t="s">
        <v>542</v>
      </c>
      <c r="D3" s="693"/>
      <c r="E3" s="693"/>
      <c r="F3" s="694"/>
      <c r="G3" s="695" t="s">
        <v>543</v>
      </c>
      <c r="H3" s="696"/>
      <c r="I3" s="697" t="s">
        <v>256</v>
      </c>
      <c r="J3" s="698"/>
      <c r="K3" s="699" t="s">
        <v>545</v>
      </c>
      <c r="L3" s="699"/>
    </row>
    <row r="4" spans="1:16">
      <c r="A4" s="700"/>
      <c r="B4" s="700"/>
      <c r="C4" s="701"/>
      <c r="D4" s="701"/>
      <c r="E4" s="702" t="s">
        <v>559</v>
      </c>
      <c r="F4" s="702"/>
      <c r="G4" s="703">
        <v>42613</v>
      </c>
      <c r="H4" s="704"/>
      <c r="I4" s="705" t="s">
        <v>617</v>
      </c>
      <c r="J4" s="706"/>
      <c r="K4" s="684"/>
      <c r="L4" s="684"/>
    </row>
    <row r="5" spans="1:16">
      <c r="A5" s="709" t="s">
        <v>561</v>
      </c>
      <c r="B5" s="710"/>
      <c r="C5" s="711" t="s">
        <v>562</v>
      </c>
      <c r="D5" s="712"/>
      <c r="E5" s="713" t="s">
        <v>557</v>
      </c>
      <c r="F5" s="714"/>
      <c r="G5" s="715" t="s">
        <v>544</v>
      </c>
      <c r="H5" s="716"/>
      <c r="I5" s="717" t="s">
        <v>535</v>
      </c>
      <c r="J5" s="718"/>
      <c r="K5" s="719">
        <v>650936.06999999995</v>
      </c>
      <c r="L5" s="720"/>
      <c r="O5" s="301">
        <f>K7-K5</f>
        <v>31632.189999999711</v>
      </c>
    </row>
    <row r="6" spans="1:16">
      <c r="A6" s="721"/>
      <c r="B6" s="722"/>
      <c r="C6" s="722"/>
      <c r="D6" s="723"/>
      <c r="E6" s="724"/>
      <c r="F6" s="725"/>
      <c r="G6" s="726" t="s">
        <v>616</v>
      </c>
      <c r="H6" s="727"/>
      <c r="I6" s="717" t="s">
        <v>537</v>
      </c>
      <c r="J6" s="718"/>
      <c r="K6" s="707">
        <f>K211</f>
        <v>366405.39875000005</v>
      </c>
      <c r="L6" s="708"/>
    </row>
    <row r="7" spans="1:16">
      <c r="A7" s="737" t="s">
        <v>549</v>
      </c>
      <c r="B7" s="738"/>
      <c r="C7" s="738"/>
      <c r="D7" s="739"/>
      <c r="E7" s="740"/>
      <c r="F7" s="740"/>
      <c r="G7" s="741" t="s">
        <v>547</v>
      </c>
      <c r="H7" s="742"/>
      <c r="I7" s="733" t="s">
        <v>538</v>
      </c>
      <c r="J7" s="734"/>
      <c r="K7" s="743">
        <f>L211</f>
        <v>682568.25999999966</v>
      </c>
      <c r="L7" s="743"/>
      <c r="M7" s="383">
        <f>'ORÇAMENTO LICITAÇÃO'!I11</f>
        <v>0.26848338811029815</v>
      </c>
    </row>
    <row r="8" spans="1:16">
      <c r="A8" s="728"/>
      <c r="B8" s="728"/>
      <c r="C8" s="728"/>
      <c r="D8" s="728"/>
      <c r="E8" s="729" t="s">
        <v>546</v>
      </c>
      <c r="F8" s="730"/>
      <c r="G8" s="731" t="s">
        <v>556</v>
      </c>
      <c r="H8" s="732"/>
      <c r="I8" s="733" t="s">
        <v>536</v>
      </c>
      <c r="J8" s="734"/>
      <c r="K8" s="735">
        <f>K5-K7</f>
        <v>-31632.189999999711</v>
      </c>
      <c r="L8" s="736"/>
      <c r="N8" s="314">
        <f>K8/K6</f>
        <v>-8.6331124235378656E-2</v>
      </c>
    </row>
    <row r="9" spans="1:16">
      <c r="A9" s="315" t="s">
        <v>263</v>
      </c>
      <c r="B9" s="316"/>
      <c r="C9" s="750" t="s">
        <v>554</v>
      </c>
      <c r="D9" s="751"/>
      <c r="E9" s="752" t="s">
        <v>558</v>
      </c>
      <c r="F9" s="753"/>
      <c r="G9" s="741" t="s">
        <v>548</v>
      </c>
      <c r="H9" s="742"/>
      <c r="I9" s="733" t="s">
        <v>539</v>
      </c>
      <c r="J9" s="734"/>
      <c r="K9" s="754">
        <f>K6/K5</f>
        <v>0.562889991255209</v>
      </c>
      <c r="L9" s="754"/>
    </row>
    <row r="10" spans="1:16">
      <c r="A10" s="317"/>
      <c r="B10" s="318"/>
      <c r="C10" s="744"/>
      <c r="D10" s="744"/>
      <c r="E10" s="745"/>
      <c r="F10" s="745"/>
      <c r="G10" s="746">
        <v>41891</v>
      </c>
      <c r="H10" s="747"/>
      <c r="I10" s="748" t="s">
        <v>540</v>
      </c>
      <c r="J10" s="748"/>
      <c r="K10" s="749">
        <f>K7/K5</f>
        <v>1.0485949257659046</v>
      </c>
      <c r="L10" s="749"/>
    </row>
    <row r="11" spans="1:16">
      <c r="A11" s="319"/>
      <c r="B11" s="320"/>
      <c r="C11" s="319"/>
      <c r="D11" s="321"/>
      <c r="E11" s="319"/>
      <c r="F11" s="319"/>
      <c r="G11" s="322"/>
      <c r="H11" s="319"/>
      <c r="I11" s="323"/>
      <c r="J11" s="323"/>
      <c r="K11" s="323"/>
      <c r="L11" s="323"/>
    </row>
    <row r="12" spans="1:16" s="302" customFormat="1">
      <c r="A12" s="324" t="s">
        <v>265</v>
      </c>
      <c r="B12" s="325" t="s">
        <v>0</v>
      </c>
      <c r="C12" s="324" t="s">
        <v>1</v>
      </c>
      <c r="D12" s="326" t="s">
        <v>2</v>
      </c>
      <c r="E12" s="326" t="s">
        <v>3</v>
      </c>
      <c r="F12" s="326" t="s">
        <v>530</v>
      </c>
      <c r="G12" s="327" t="s">
        <v>530</v>
      </c>
      <c r="H12" s="326" t="s">
        <v>530</v>
      </c>
      <c r="I12" s="328" t="s">
        <v>553</v>
      </c>
      <c r="J12" s="328" t="s">
        <v>552</v>
      </c>
      <c r="K12" s="328" t="s">
        <v>469</v>
      </c>
      <c r="L12" s="328" t="s">
        <v>469</v>
      </c>
      <c r="M12" s="299" t="s">
        <v>530</v>
      </c>
      <c r="N12" s="329"/>
    </row>
    <row r="13" spans="1:16" s="302" customFormat="1" ht="25.5">
      <c r="A13" s="330"/>
      <c r="B13" s="331"/>
      <c r="C13" s="330"/>
      <c r="D13" s="332"/>
      <c r="E13" s="333"/>
      <c r="F13" s="333" t="s">
        <v>529</v>
      </c>
      <c r="G13" s="334" t="s">
        <v>533</v>
      </c>
      <c r="H13" s="333" t="s">
        <v>532</v>
      </c>
      <c r="I13" s="335" t="s">
        <v>551</v>
      </c>
      <c r="J13" s="335" t="s">
        <v>551</v>
      </c>
      <c r="K13" s="335" t="s">
        <v>531</v>
      </c>
      <c r="L13" s="335" t="s">
        <v>534</v>
      </c>
      <c r="M13" s="299" t="s">
        <v>578</v>
      </c>
      <c r="N13" s="329"/>
    </row>
    <row r="14" spans="1:16" ht="25.5">
      <c r="A14" s="336"/>
      <c r="B14" s="337"/>
      <c r="C14" s="333">
        <v>1</v>
      </c>
      <c r="D14" s="332" t="s">
        <v>4</v>
      </c>
      <c r="E14" s="336"/>
      <c r="F14" s="336"/>
      <c r="G14" s="338"/>
      <c r="H14" s="339"/>
      <c r="I14" s="340"/>
      <c r="J14" s="340"/>
      <c r="K14" s="341"/>
      <c r="L14" s="341"/>
      <c r="M14" s="298">
        <f>SUM(L15:L19)</f>
        <v>6557.72</v>
      </c>
      <c r="N14" s="314">
        <v>1</v>
      </c>
      <c r="P14" s="301"/>
    </row>
    <row r="15" spans="1:16" s="305" customFormat="1" ht="48">
      <c r="A15" s="342" t="s">
        <v>5</v>
      </c>
      <c r="B15" s="342" t="s">
        <v>6</v>
      </c>
      <c r="C15" s="342" t="s">
        <v>327</v>
      </c>
      <c r="D15" s="343" t="s">
        <v>218</v>
      </c>
      <c r="E15" s="342" t="s">
        <v>29</v>
      </c>
      <c r="F15" s="342" t="s">
        <v>219</v>
      </c>
      <c r="G15" s="344">
        <f>'9º Medição'!M15</f>
        <v>0</v>
      </c>
      <c r="H15" s="170">
        <f>G15+'9º Medição'!H15</f>
        <v>4.5</v>
      </c>
      <c r="I15" s="345">
        <v>162.91999999999999</v>
      </c>
      <c r="J15" s="346">
        <f>ROUND(I15+(I15*M$7),2)</f>
        <v>206.66</v>
      </c>
      <c r="K15" s="345">
        <f>J15*G15</f>
        <v>0</v>
      </c>
      <c r="L15" s="345">
        <f>ROUND(H15*J15,2)</f>
        <v>929.97</v>
      </c>
      <c r="M15" s="293"/>
      <c r="N15" s="347"/>
      <c r="O15" s="304"/>
    </row>
    <row r="16" spans="1:16" s="305" customFormat="1" ht="48">
      <c r="A16" s="342" t="s">
        <v>5</v>
      </c>
      <c r="B16" s="342" t="s">
        <v>7</v>
      </c>
      <c r="C16" s="342" t="s">
        <v>328</v>
      </c>
      <c r="D16" s="343" t="s">
        <v>220</v>
      </c>
      <c r="E16" s="342" t="s">
        <v>29</v>
      </c>
      <c r="F16" s="342" t="s">
        <v>221</v>
      </c>
      <c r="G16" s="344">
        <f>'9º Medição'!M16</f>
        <v>0</v>
      </c>
      <c r="H16" s="170">
        <f>G16+'9º Medição'!H16</f>
        <v>360</v>
      </c>
      <c r="I16" s="345">
        <v>8.3800000000000008</v>
      </c>
      <c r="J16" s="346">
        <f t="shared" ref="J16:J79" si="0">ROUND(I16+(I16*M$7),2)</f>
        <v>10.63</v>
      </c>
      <c r="K16" s="345">
        <f t="shared" ref="K16:K79" si="1">J16*G16</f>
        <v>0</v>
      </c>
      <c r="L16" s="345">
        <f t="shared" ref="L16:L79" si="2">ROUND(H16*J16,2)</f>
        <v>3826.8</v>
      </c>
      <c r="M16" s="293"/>
      <c r="N16" s="347"/>
      <c r="O16" s="304"/>
    </row>
    <row r="17" spans="1:16" s="305" customFormat="1" ht="48">
      <c r="A17" s="342" t="s">
        <v>5</v>
      </c>
      <c r="B17" s="342" t="s">
        <v>8</v>
      </c>
      <c r="C17" s="342" t="s">
        <v>329</v>
      </c>
      <c r="D17" s="343" t="s">
        <v>222</v>
      </c>
      <c r="E17" s="342" t="s">
        <v>11</v>
      </c>
      <c r="F17" s="342" t="s">
        <v>12</v>
      </c>
      <c r="G17" s="344">
        <f>'9º Medição'!M17</f>
        <v>0</v>
      </c>
      <c r="H17" s="170">
        <f>G17+'9º Medição'!H17</f>
        <v>1</v>
      </c>
      <c r="I17" s="345">
        <v>1003.88</v>
      </c>
      <c r="J17" s="346">
        <f t="shared" si="0"/>
        <v>1273.4100000000001</v>
      </c>
      <c r="K17" s="345">
        <f t="shared" si="1"/>
        <v>0</v>
      </c>
      <c r="L17" s="345">
        <f t="shared" si="2"/>
        <v>1273.4100000000001</v>
      </c>
      <c r="M17" s="293"/>
      <c r="N17" s="347"/>
      <c r="O17" s="304"/>
    </row>
    <row r="18" spans="1:16" s="305" customFormat="1" ht="24">
      <c r="A18" s="342" t="s">
        <v>5</v>
      </c>
      <c r="B18" s="342" t="s">
        <v>9</v>
      </c>
      <c r="C18" s="342" t="s">
        <v>330</v>
      </c>
      <c r="D18" s="343" t="s">
        <v>10</v>
      </c>
      <c r="E18" s="342" t="s">
        <v>11</v>
      </c>
      <c r="F18" s="342" t="s">
        <v>12</v>
      </c>
      <c r="G18" s="344"/>
      <c r="H18" s="170">
        <f>G18+'9º Medição'!H18</f>
        <v>0</v>
      </c>
      <c r="I18" s="345">
        <v>562.88</v>
      </c>
      <c r="J18" s="346">
        <f t="shared" si="0"/>
        <v>714</v>
      </c>
      <c r="K18" s="345">
        <f t="shared" si="1"/>
        <v>0</v>
      </c>
      <c r="L18" s="345">
        <f t="shared" si="2"/>
        <v>0</v>
      </c>
      <c r="M18" s="293"/>
      <c r="N18" s="347"/>
      <c r="O18" s="304"/>
    </row>
    <row r="19" spans="1:16" s="305" customFormat="1" ht="24">
      <c r="A19" s="342" t="s">
        <v>5</v>
      </c>
      <c r="B19" s="342">
        <v>73658</v>
      </c>
      <c r="C19" s="342" t="s">
        <v>331</v>
      </c>
      <c r="D19" s="343" t="s">
        <v>13</v>
      </c>
      <c r="E19" s="342" t="s">
        <v>11</v>
      </c>
      <c r="F19" s="342" t="s">
        <v>12</v>
      </c>
      <c r="G19" s="344">
        <f>'9º Medição'!M19</f>
        <v>0</v>
      </c>
      <c r="H19" s="170">
        <f>G19+'9º Medição'!H19</f>
        <v>1</v>
      </c>
      <c r="I19" s="345">
        <v>415.88</v>
      </c>
      <c r="J19" s="346">
        <f t="shared" si="0"/>
        <v>527.54</v>
      </c>
      <c r="K19" s="345">
        <f t="shared" si="1"/>
        <v>0</v>
      </c>
      <c r="L19" s="345">
        <f t="shared" si="2"/>
        <v>527.54</v>
      </c>
      <c r="M19" s="293"/>
      <c r="N19" s="347"/>
      <c r="O19" s="304"/>
    </row>
    <row r="20" spans="1:16" s="305" customFormat="1">
      <c r="A20" s="756"/>
      <c r="B20" s="756"/>
      <c r="C20" s="756"/>
      <c r="D20" s="756"/>
      <c r="E20" s="756"/>
      <c r="F20" s="342"/>
      <c r="G20" s="344">
        <f>'9º Medição'!M20</f>
        <v>0</v>
      </c>
      <c r="H20" s="170">
        <f>G20+'9º Medição'!H20</f>
        <v>0</v>
      </c>
      <c r="I20" s="345"/>
      <c r="J20" s="346">
        <f t="shared" si="0"/>
        <v>0</v>
      </c>
      <c r="K20" s="345"/>
      <c r="L20" s="345">
        <f t="shared" si="2"/>
        <v>0</v>
      </c>
      <c r="M20" s="293"/>
      <c r="N20" s="347"/>
      <c r="O20" s="304"/>
    </row>
    <row r="21" spans="1:16" s="305" customFormat="1">
      <c r="A21" s="348"/>
      <c r="B21" s="348"/>
      <c r="C21" s="349">
        <v>2</v>
      </c>
      <c r="D21" s="350" t="s">
        <v>14</v>
      </c>
      <c r="E21" s="348"/>
      <c r="F21" s="348"/>
      <c r="G21" s="344">
        <f>'9º Medição'!M21</f>
        <v>0</v>
      </c>
      <c r="H21" s="170">
        <f>G21+'9º Medição'!H21</f>
        <v>0</v>
      </c>
      <c r="I21" s="346"/>
      <c r="J21" s="346">
        <f t="shared" si="0"/>
        <v>0</v>
      </c>
      <c r="K21" s="345"/>
      <c r="L21" s="345">
        <f t="shared" si="2"/>
        <v>0</v>
      </c>
      <c r="M21" s="293">
        <f>SUM(L22:L25)</f>
        <v>2982.0199999999995</v>
      </c>
      <c r="N21" s="347">
        <v>1</v>
      </c>
      <c r="O21" s="304"/>
      <c r="P21" s="304"/>
    </row>
    <row r="22" spans="1:16" s="305" customFormat="1" ht="24">
      <c r="A22" s="342" t="s">
        <v>5</v>
      </c>
      <c r="B22" s="342" t="s">
        <v>15</v>
      </c>
      <c r="C22" s="342" t="s">
        <v>332</v>
      </c>
      <c r="D22" s="343" t="s">
        <v>16</v>
      </c>
      <c r="E22" s="342" t="s">
        <v>17</v>
      </c>
      <c r="F22" s="342">
        <v>82.66</v>
      </c>
      <c r="G22" s="344">
        <f>'9º Medição'!M22</f>
        <v>0</v>
      </c>
      <c r="H22" s="170">
        <f>G22+'9º Medição'!H22</f>
        <v>82.66</v>
      </c>
      <c r="I22" s="345">
        <v>18.96</v>
      </c>
      <c r="J22" s="346">
        <f t="shared" si="0"/>
        <v>24.05</v>
      </c>
      <c r="K22" s="345">
        <f t="shared" si="1"/>
        <v>0</v>
      </c>
      <c r="L22" s="345">
        <f t="shared" si="2"/>
        <v>1987.97</v>
      </c>
      <c r="M22" s="293"/>
      <c r="N22" s="347"/>
      <c r="O22" s="304"/>
    </row>
    <row r="23" spans="1:16" s="305" customFormat="1" ht="24">
      <c r="A23" s="342" t="s">
        <v>5</v>
      </c>
      <c r="B23" s="342">
        <v>72920</v>
      </c>
      <c r="C23" s="342" t="s">
        <v>333</v>
      </c>
      <c r="D23" s="343" t="s">
        <v>19</v>
      </c>
      <c r="E23" s="342" t="s">
        <v>17</v>
      </c>
      <c r="F23" s="342" t="s">
        <v>20</v>
      </c>
      <c r="G23" s="344">
        <f>'9º Medição'!M23</f>
        <v>0</v>
      </c>
      <c r="H23" s="170">
        <f>G23+'9º Medição'!H23</f>
        <v>52.42</v>
      </c>
      <c r="I23" s="345">
        <v>9.18</v>
      </c>
      <c r="J23" s="346">
        <f t="shared" si="0"/>
        <v>11.64</v>
      </c>
      <c r="K23" s="345">
        <f t="shared" si="1"/>
        <v>0</v>
      </c>
      <c r="L23" s="345">
        <f t="shared" si="2"/>
        <v>610.16999999999996</v>
      </c>
      <c r="M23" s="293"/>
      <c r="N23" s="347"/>
      <c r="O23" s="304"/>
    </row>
    <row r="24" spans="1:16" s="305" customFormat="1" ht="24">
      <c r="A24" s="342" t="s">
        <v>5</v>
      </c>
      <c r="B24" s="342">
        <v>72898</v>
      </c>
      <c r="C24" s="342" t="s">
        <v>334</v>
      </c>
      <c r="D24" s="343" t="s">
        <v>21</v>
      </c>
      <c r="E24" s="342" t="s">
        <v>17</v>
      </c>
      <c r="F24" s="342" t="s">
        <v>22</v>
      </c>
      <c r="G24" s="344">
        <f>'9º Medição'!M24</f>
        <v>0</v>
      </c>
      <c r="H24" s="170">
        <f>G24+'9º Medição'!H24</f>
        <v>46.53</v>
      </c>
      <c r="I24" s="345">
        <v>4.2300000000000004</v>
      </c>
      <c r="J24" s="346">
        <f t="shared" si="0"/>
        <v>5.37</v>
      </c>
      <c r="K24" s="345">
        <f t="shared" si="1"/>
        <v>0</v>
      </c>
      <c r="L24" s="345">
        <f t="shared" si="2"/>
        <v>249.87</v>
      </c>
      <c r="M24" s="293"/>
      <c r="N24" s="347"/>
      <c r="O24" s="304"/>
    </row>
    <row r="25" spans="1:16" s="305" customFormat="1" ht="36">
      <c r="A25" s="342" t="s">
        <v>5</v>
      </c>
      <c r="B25" s="342">
        <v>72900</v>
      </c>
      <c r="C25" s="342" t="s">
        <v>335</v>
      </c>
      <c r="D25" s="343" t="s">
        <v>23</v>
      </c>
      <c r="E25" s="342" t="s">
        <v>17</v>
      </c>
      <c r="F25" s="342" t="s">
        <v>22</v>
      </c>
      <c r="G25" s="344">
        <f>'9º Medição'!M25</f>
        <v>0</v>
      </c>
      <c r="H25" s="170">
        <f>G25+'9º Medição'!H25</f>
        <v>46.53</v>
      </c>
      <c r="I25" s="345">
        <v>2.27</v>
      </c>
      <c r="J25" s="346">
        <f t="shared" si="0"/>
        <v>2.88</v>
      </c>
      <c r="K25" s="345">
        <f t="shared" si="1"/>
        <v>0</v>
      </c>
      <c r="L25" s="345">
        <f t="shared" si="2"/>
        <v>134.01</v>
      </c>
      <c r="M25" s="293"/>
      <c r="N25" s="347"/>
      <c r="O25" s="304"/>
    </row>
    <row r="26" spans="1:16" s="305" customFormat="1" ht="15" customHeight="1">
      <c r="A26" s="755"/>
      <c r="B26" s="755"/>
      <c r="C26" s="755"/>
      <c r="D26" s="755"/>
      <c r="E26" s="755"/>
      <c r="F26" s="342"/>
      <c r="G26" s="344">
        <f>'9º Medição'!M26</f>
        <v>0</v>
      </c>
      <c r="H26" s="170">
        <f>G26+'9º Medição'!H26</f>
        <v>0</v>
      </c>
      <c r="I26" s="345"/>
      <c r="J26" s="346">
        <f t="shared" si="0"/>
        <v>0</v>
      </c>
      <c r="K26" s="345"/>
      <c r="L26" s="345">
        <f t="shared" si="2"/>
        <v>0</v>
      </c>
      <c r="M26" s="293"/>
      <c r="N26" s="347"/>
      <c r="O26" s="304"/>
    </row>
    <row r="27" spans="1:16" s="305" customFormat="1">
      <c r="A27" s="348"/>
      <c r="B27" s="348"/>
      <c r="C27" s="351">
        <v>3</v>
      </c>
      <c r="D27" s="352" t="s">
        <v>24</v>
      </c>
      <c r="E27" s="348"/>
      <c r="F27" s="348"/>
      <c r="G27" s="344">
        <f>'9º Medição'!M27</f>
        <v>0</v>
      </c>
      <c r="H27" s="170">
        <f>G27+'9º Medição'!H27</f>
        <v>0</v>
      </c>
      <c r="I27" s="346"/>
      <c r="J27" s="346">
        <f t="shared" si="0"/>
        <v>0</v>
      </c>
      <c r="K27" s="345"/>
      <c r="L27" s="345">
        <f t="shared" si="2"/>
        <v>0</v>
      </c>
      <c r="M27" s="293">
        <f>SUM(L28:L33)</f>
        <v>65480.28</v>
      </c>
      <c r="N27" s="347">
        <f>K30/M27</f>
        <v>0.10092263350126174</v>
      </c>
      <c r="O27" s="353">
        <f>1-N27</f>
        <v>0.89907736649873826</v>
      </c>
      <c r="P27" s="304"/>
    </row>
    <row r="28" spans="1:16" s="305" customFormat="1" ht="36">
      <c r="A28" s="342" t="s">
        <v>5</v>
      </c>
      <c r="B28" s="342" t="s">
        <v>25</v>
      </c>
      <c r="C28" s="342" t="s">
        <v>336</v>
      </c>
      <c r="D28" s="343" t="s">
        <v>26</v>
      </c>
      <c r="E28" s="342" t="s">
        <v>29</v>
      </c>
      <c r="F28" s="342" t="s">
        <v>30</v>
      </c>
      <c r="G28" s="344">
        <f>'9º Medição'!M28</f>
        <v>0</v>
      </c>
      <c r="H28" s="170">
        <f>G28+'9º Medição'!H28</f>
        <v>389.98</v>
      </c>
      <c r="I28" s="345">
        <v>55.36</v>
      </c>
      <c r="J28" s="346">
        <f t="shared" si="0"/>
        <v>70.22</v>
      </c>
      <c r="K28" s="345">
        <f t="shared" si="1"/>
        <v>0</v>
      </c>
      <c r="L28" s="345">
        <f t="shared" si="2"/>
        <v>27384.400000000001</v>
      </c>
      <c r="M28" s="293"/>
      <c r="N28" s="347"/>
      <c r="O28" s="304"/>
    </row>
    <row r="29" spans="1:16" s="305" customFormat="1" ht="24">
      <c r="A29" s="342" t="s">
        <v>5</v>
      </c>
      <c r="B29" s="342" t="s">
        <v>27</v>
      </c>
      <c r="C29" s="342" t="s">
        <v>337</v>
      </c>
      <c r="D29" s="343" t="s">
        <v>28</v>
      </c>
      <c r="E29" s="342" t="s">
        <v>29</v>
      </c>
      <c r="F29" s="342" t="s">
        <v>30</v>
      </c>
      <c r="G29" s="344">
        <f>'9º Medição'!M29</f>
        <v>0</v>
      </c>
      <c r="H29" s="170">
        <f>G29+'9º Medição'!H29</f>
        <v>389.98</v>
      </c>
      <c r="I29" s="345">
        <v>32.58</v>
      </c>
      <c r="J29" s="346">
        <f t="shared" si="0"/>
        <v>41.33</v>
      </c>
      <c r="K29" s="345">
        <f t="shared" si="1"/>
        <v>0</v>
      </c>
      <c r="L29" s="345">
        <f t="shared" si="2"/>
        <v>16117.87</v>
      </c>
      <c r="M29" s="293"/>
      <c r="N29" s="347"/>
      <c r="O29" s="304"/>
    </row>
    <row r="30" spans="1:16" s="306" customFormat="1" ht="24">
      <c r="A30" s="342" t="s">
        <v>31</v>
      </c>
      <c r="B30" s="342">
        <v>91</v>
      </c>
      <c r="C30" s="342" t="s">
        <v>338</v>
      </c>
      <c r="D30" s="343" t="s">
        <v>32</v>
      </c>
      <c r="E30" s="342" t="s">
        <v>29</v>
      </c>
      <c r="F30" s="342" t="s">
        <v>33</v>
      </c>
      <c r="G30" s="344">
        <f>'9º Medição'!M30</f>
        <v>45.73</v>
      </c>
      <c r="H30" s="170">
        <f>G30+'9º Medição'!H30</f>
        <v>45.73</v>
      </c>
      <c r="I30" s="345">
        <v>113.92</v>
      </c>
      <c r="J30" s="346">
        <f t="shared" si="0"/>
        <v>144.51</v>
      </c>
      <c r="K30" s="345">
        <f t="shared" si="1"/>
        <v>6608.4422999999988</v>
      </c>
      <c r="L30" s="345">
        <f t="shared" si="2"/>
        <v>6608.44</v>
      </c>
      <c r="M30" s="293"/>
      <c r="N30" s="347"/>
      <c r="O30" s="304"/>
      <c r="P30" s="354"/>
    </row>
    <row r="31" spans="1:16" s="305" customFormat="1" ht="48">
      <c r="A31" s="342" t="s">
        <v>5</v>
      </c>
      <c r="B31" s="342">
        <v>6058</v>
      </c>
      <c r="C31" s="342" t="s">
        <v>339</v>
      </c>
      <c r="D31" s="343" t="s">
        <v>223</v>
      </c>
      <c r="E31" s="342" t="s">
        <v>35</v>
      </c>
      <c r="F31" s="342" t="s">
        <v>224</v>
      </c>
      <c r="G31" s="344">
        <f>'9º Medição'!M31</f>
        <v>0</v>
      </c>
      <c r="H31" s="170">
        <f>G31+'9º Medição'!H31</f>
        <v>36.1</v>
      </c>
      <c r="I31" s="345">
        <v>17.27</v>
      </c>
      <c r="J31" s="346">
        <f t="shared" si="0"/>
        <v>21.91</v>
      </c>
      <c r="K31" s="345">
        <f t="shared" si="1"/>
        <v>0</v>
      </c>
      <c r="L31" s="345">
        <f t="shared" si="2"/>
        <v>790.95</v>
      </c>
      <c r="M31" s="293"/>
      <c r="N31" s="347"/>
      <c r="O31" s="304"/>
    </row>
    <row r="32" spans="1:16" s="305" customFormat="1">
      <c r="A32" s="342" t="s">
        <v>5</v>
      </c>
      <c r="B32" s="342">
        <v>72105</v>
      </c>
      <c r="C32" s="342" t="s">
        <v>340</v>
      </c>
      <c r="D32" s="343" t="s">
        <v>34</v>
      </c>
      <c r="E32" s="342" t="s">
        <v>35</v>
      </c>
      <c r="F32" s="342" t="s">
        <v>36</v>
      </c>
      <c r="G32" s="344">
        <f>'9º Medição'!M32</f>
        <v>0</v>
      </c>
      <c r="H32" s="170">
        <f>G32+'9º Medição'!H32</f>
        <v>77.73</v>
      </c>
      <c r="I32" s="345">
        <v>30.13</v>
      </c>
      <c r="J32" s="346">
        <f t="shared" si="0"/>
        <v>38.22</v>
      </c>
      <c r="K32" s="345">
        <f t="shared" si="1"/>
        <v>0</v>
      </c>
      <c r="L32" s="345">
        <f t="shared" si="2"/>
        <v>2970.84</v>
      </c>
      <c r="M32" s="293"/>
      <c r="N32" s="347"/>
      <c r="O32" s="304"/>
    </row>
    <row r="33" spans="1:16" s="305" customFormat="1" ht="24">
      <c r="A33" s="342" t="s">
        <v>5</v>
      </c>
      <c r="B33" s="342">
        <v>72107</v>
      </c>
      <c r="C33" s="342" t="s">
        <v>341</v>
      </c>
      <c r="D33" s="343" t="s">
        <v>37</v>
      </c>
      <c r="E33" s="342" t="s">
        <v>35</v>
      </c>
      <c r="F33" s="342" t="s">
        <v>38</v>
      </c>
      <c r="G33" s="344">
        <f>'9º Medição'!M33</f>
        <v>0</v>
      </c>
      <c r="H33" s="170">
        <f>G33+'9º Medição'!H33</f>
        <v>369.91</v>
      </c>
      <c r="I33" s="345">
        <v>24.74</v>
      </c>
      <c r="J33" s="346">
        <f t="shared" si="0"/>
        <v>31.38</v>
      </c>
      <c r="K33" s="345">
        <f t="shared" si="1"/>
        <v>0</v>
      </c>
      <c r="L33" s="345">
        <f t="shared" si="2"/>
        <v>11607.78</v>
      </c>
      <c r="M33" s="293"/>
      <c r="N33" s="347"/>
      <c r="O33" s="304"/>
    </row>
    <row r="34" spans="1:16" s="305" customFormat="1">
      <c r="A34" s="756"/>
      <c r="B34" s="756"/>
      <c r="C34" s="756"/>
      <c r="D34" s="756"/>
      <c r="E34" s="756"/>
      <c r="F34" s="342"/>
      <c r="G34" s="344">
        <f>'9º Medição'!M34</f>
        <v>0</v>
      </c>
      <c r="H34" s="170">
        <f>G34+'9º Medição'!H34</f>
        <v>0</v>
      </c>
      <c r="I34" s="345"/>
      <c r="J34" s="346">
        <f t="shared" si="0"/>
        <v>0</v>
      </c>
      <c r="K34" s="345"/>
      <c r="L34" s="345">
        <f t="shared" si="2"/>
        <v>0</v>
      </c>
      <c r="M34" s="293"/>
      <c r="N34" s="347"/>
      <c r="O34" s="304"/>
    </row>
    <row r="35" spans="1:16" s="305" customFormat="1">
      <c r="A35" s="348"/>
      <c r="B35" s="348"/>
      <c r="C35" s="349">
        <v>4</v>
      </c>
      <c r="D35" s="350" t="s">
        <v>39</v>
      </c>
      <c r="E35" s="348"/>
      <c r="F35" s="348"/>
      <c r="G35" s="344">
        <f>'9º Medição'!M35</f>
        <v>0</v>
      </c>
      <c r="H35" s="170">
        <f>G35+'9º Medição'!H35</f>
        <v>0</v>
      </c>
      <c r="I35" s="346"/>
      <c r="J35" s="346">
        <f t="shared" si="0"/>
        <v>0</v>
      </c>
      <c r="K35" s="345"/>
      <c r="L35" s="345">
        <f t="shared" si="2"/>
        <v>0</v>
      </c>
      <c r="M35" s="293">
        <f>SUM(L37:L53)</f>
        <v>130579.1</v>
      </c>
      <c r="N35" s="347">
        <v>1</v>
      </c>
      <c r="O35" s="304"/>
      <c r="P35" s="304"/>
    </row>
    <row r="36" spans="1:16" s="305" customFormat="1">
      <c r="A36" s="342"/>
      <c r="B36" s="342"/>
      <c r="C36" s="342"/>
      <c r="D36" s="350" t="s">
        <v>40</v>
      </c>
      <c r="E36" s="342"/>
      <c r="F36" s="342"/>
      <c r="G36" s="344">
        <f>'9º Medição'!M36</f>
        <v>0</v>
      </c>
      <c r="H36" s="170">
        <f>G36+'9º Medição'!H36</f>
        <v>0</v>
      </c>
      <c r="I36" s="345"/>
      <c r="J36" s="346">
        <f t="shared" si="0"/>
        <v>0</v>
      </c>
      <c r="K36" s="345"/>
      <c r="L36" s="345">
        <f t="shared" si="2"/>
        <v>0</v>
      </c>
      <c r="M36" s="293"/>
      <c r="N36" s="347"/>
      <c r="O36" s="304"/>
    </row>
    <row r="37" spans="1:16" s="305" customFormat="1" ht="36">
      <c r="A37" s="342" t="s">
        <v>5</v>
      </c>
      <c r="B37" s="342" t="s">
        <v>41</v>
      </c>
      <c r="C37" s="342" t="s">
        <v>342</v>
      </c>
      <c r="D37" s="343" t="s">
        <v>225</v>
      </c>
      <c r="E37" s="342" t="s">
        <v>35</v>
      </c>
      <c r="F37" s="342" t="s">
        <v>226</v>
      </c>
      <c r="G37" s="344">
        <f>'9º Medição'!M37</f>
        <v>0</v>
      </c>
      <c r="H37" s="170">
        <f>G37+'9º Medição'!H37</f>
        <v>332</v>
      </c>
      <c r="I37" s="345">
        <v>40.89</v>
      </c>
      <c r="J37" s="346">
        <f t="shared" si="0"/>
        <v>51.87</v>
      </c>
      <c r="K37" s="345">
        <f t="shared" si="1"/>
        <v>0</v>
      </c>
      <c r="L37" s="345">
        <f t="shared" si="2"/>
        <v>17220.84</v>
      </c>
      <c r="M37" s="293"/>
      <c r="N37" s="347"/>
      <c r="O37" s="304"/>
    </row>
    <row r="38" spans="1:16" s="305" customFormat="1" ht="48">
      <c r="A38" s="342" t="s">
        <v>5</v>
      </c>
      <c r="B38" s="342" t="s">
        <v>42</v>
      </c>
      <c r="C38" s="342" t="s">
        <v>343</v>
      </c>
      <c r="D38" s="343" t="s">
        <v>217</v>
      </c>
      <c r="E38" s="342" t="s">
        <v>227</v>
      </c>
      <c r="F38" s="342" t="s">
        <v>228</v>
      </c>
      <c r="G38" s="344">
        <f>'9º Medição'!M38</f>
        <v>0</v>
      </c>
      <c r="H38" s="170">
        <f>G38+'9º Medição'!H38</f>
        <v>166</v>
      </c>
      <c r="I38" s="345">
        <v>6.84</v>
      </c>
      <c r="J38" s="346">
        <f t="shared" si="0"/>
        <v>8.68</v>
      </c>
      <c r="K38" s="345">
        <f t="shared" si="1"/>
        <v>0</v>
      </c>
      <c r="L38" s="345">
        <f t="shared" si="2"/>
        <v>1440.88</v>
      </c>
      <c r="M38" s="293"/>
      <c r="N38" s="347"/>
      <c r="O38" s="304"/>
    </row>
    <row r="39" spans="1:16" s="305" customFormat="1" ht="24">
      <c r="A39" s="342" t="s">
        <v>5</v>
      </c>
      <c r="B39" s="342" t="s">
        <v>43</v>
      </c>
      <c r="C39" s="342" t="s">
        <v>344</v>
      </c>
      <c r="D39" s="343" t="s">
        <v>44</v>
      </c>
      <c r="E39" s="342" t="s">
        <v>17</v>
      </c>
      <c r="F39" s="342" t="s">
        <v>45</v>
      </c>
      <c r="G39" s="344">
        <f>'9º Medição'!M39</f>
        <v>0</v>
      </c>
      <c r="H39" s="170">
        <f>G39+'9º Medição'!H39</f>
        <v>1.92</v>
      </c>
      <c r="I39" s="345">
        <v>64.92</v>
      </c>
      <c r="J39" s="346">
        <f t="shared" si="0"/>
        <v>82.35</v>
      </c>
      <c r="K39" s="345">
        <f t="shared" si="1"/>
        <v>0</v>
      </c>
      <c r="L39" s="345">
        <f t="shared" si="2"/>
        <v>158.11000000000001</v>
      </c>
      <c r="M39" s="293"/>
      <c r="N39" s="347"/>
      <c r="O39" s="304"/>
    </row>
    <row r="40" spans="1:16" s="305" customFormat="1" ht="24">
      <c r="A40" s="342" t="s">
        <v>5</v>
      </c>
      <c r="B40" s="342" t="s">
        <v>46</v>
      </c>
      <c r="C40" s="342" t="s">
        <v>345</v>
      </c>
      <c r="D40" s="343" t="s">
        <v>47</v>
      </c>
      <c r="E40" s="342" t="s">
        <v>29</v>
      </c>
      <c r="F40" s="342"/>
      <c r="G40" s="344">
        <f>'9º Medição'!M40</f>
        <v>0</v>
      </c>
      <c r="H40" s="170">
        <f>G40+'9º Medição'!H40</f>
        <v>0</v>
      </c>
      <c r="I40" s="345">
        <v>18.22</v>
      </c>
      <c r="J40" s="346">
        <f t="shared" si="0"/>
        <v>23.11</v>
      </c>
      <c r="K40" s="345">
        <f t="shared" si="1"/>
        <v>0</v>
      </c>
      <c r="L40" s="345">
        <f t="shared" si="2"/>
        <v>0</v>
      </c>
      <c r="M40" s="293"/>
      <c r="N40" s="347"/>
      <c r="O40" s="304"/>
    </row>
    <row r="41" spans="1:16" s="305" customFormat="1" ht="48">
      <c r="A41" s="342" t="s">
        <v>5</v>
      </c>
      <c r="B41" s="342" t="s">
        <v>42</v>
      </c>
      <c r="C41" s="342" t="s">
        <v>346</v>
      </c>
      <c r="D41" s="355" t="s">
        <v>217</v>
      </c>
      <c r="E41" s="342" t="s">
        <v>227</v>
      </c>
      <c r="F41" s="342" t="s">
        <v>229</v>
      </c>
      <c r="G41" s="344">
        <f>'9º Medição'!M41</f>
        <v>0</v>
      </c>
      <c r="H41" s="170">
        <f>G41+'9º Medição'!H41</f>
        <v>1225.2</v>
      </c>
      <c r="I41" s="345">
        <v>6.84</v>
      </c>
      <c r="J41" s="346">
        <f t="shared" si="0"/>
        <v>8.68</v>
      </c>
      <c r="K41" s="345">
        <f t="shared" si="1"/>
        <v>0</v>
      </c>
      <c r="L41" s="345">
        <f t="shared" si="2"/>
        <v>10634.74</v>
      </c>
      <c r="M41" s="293"/>
      <c r="N41" s="347"/>
      <c r="O41" s="304"/>
    </row>
    <row r="42" spans="1:16" s="305" customFormat="1" ht="48">
      <c r="A42" s="342" t="s">
        <v>5</v>
      </c>
      <c r="B42" s="342" t="s">
        <v>48</v>
      </c>
      <c r="C42" s="342" t="s">
        <v>347</v>
      </c>
      <c r="D42" s="343" t="s">
        <v>230</v>
      </c>
      <c r="E42" s="342" t="s">
        <v>227</v>
      </c>
      <c r="F42" s="342" t="s">
        <v>231</v>
      </c>
      <c r="G42" s="344">
        <f>'9º Medição'!M42</f>
        <v>0</v>
      </c>
      <c r="H42" s="170">
        <f>G42+'9º Medição'!H42</f>
        <v>500.43</v>
      </c>
      <c r="I42" s="345">
        <v>6.84</v>
      </c>
      <c r="J42" s="346">
        <f t="shared" si="0"/>
        <v>8.68</v>
      </c>
      <c r="K42" s="345">
        <f t="shared" si="1"/>
        <v>0</v>
      </c>
      <c r="L42" s="345">
        <f t="shared" si="2"/>
        <v>4343.7299999999996</v>
      </c>
      <c r="M42" s="293"/>
      <c r="N42" s="347"/>
      <c r="O42" s="304"/>
    </row>
    <row r="43" spans="1:16" s="305" customFormat="1" ht="48">
      <c r="A43" s="342" t="s">
        <v>5</v>
      </c>
      <c r="B43" s="342" t="s">
        <v>49</v>
      </c>
      <c r="C43" s="342" t="s">
        <v>348</v>
      </c>
      <c r="D43" s="343" t="s">
        <v>232</v>
      </c>
      <c r="E43" s="342" t="s">
        <v>17</v>
      </c>
      <c r="F43" s="342" t="s">
        <v>233</v>
      </c>
      <c r="G43" s="344">
        <f>'9º Medição'!M43</f>
        <v>0</v>
      </c>
      <c r="H43" s="170">
        <f>G43+'9º Medição'!H43</f>
        <v>28.32</v>
      </c>
      <c r="I43" s="345">
        <v>374.83</v>
      </c>
      <c r="J43" s="346">
        <f t="shared" si="0"/>
        <v>475.47</v>
      </c>
      <c r="K43" s="345">
        <f t="shared" si="1"/>
        <v>0</v>
      </c>
      <c r="L43" s="345">
        <f t="shared" si="2"/>
        <v>13465.31</v>
      </c>
      <c r="M43" s="293"/>
      <c r="N43" s="347"/>
      <c r="O43" s="304"/>
    </row>
    <row r="44" spans="1:16" s="305" customFormat="1" ht="15" customHeight="1">
      <c r="A44" s="755"/>
      <c r="B44" s="755"/>
      <c r="C44" s="755"/>
      <c r="D44" s="755"/>
      <c r="E44" s="755"/>
      <c r="F44" s="755"/>
      <c r="G44" s="344">
        <f>'9º Medição'!M44</f>
        <v>0</v>
      </c>
      <c r="H44" s="170">
        <f>G44+'9º Medição'!H44</f>
        <v>0</v>
      </c>
      <c r="I44" s="345"/>
      <c r="J44" s="346">
        <f t="shared" si="0"/>
        <v>0</v>
      </c>
      <c r="K44" s="345"/>
      <c r="L44" s="345">
        <f t="shared" si="2"/>
        <v>0</v>
      </c>
      <c r="M44" s="293"/>
      <c r="N44" s="347"/>
      <c r="O44" s="304"/>
    </row>
    <row r="45" spans="1:16" s="305" customFormat="1" ht="15" customHeight="1">
      <c r="A45" s="755" t="s">
        <v>50</v>
      </c>
      <c r="B45" s="755"/>
      <c r="C45" s="755"/>
      <c r="D45" s="755"/>
      <c r="E45" s="755"/>
      <c r="F45" s="755"/>
      <c r="G45" s="344">
        <f>'9º Medição'!M45</f>
        <v>0</v>
      </c>
      <c r="H45" s="170">
        <f>G45+'9º Medição'!H45</f>
        <v>0</v>
      </c>
      <c r="I45" s="345"/>
      <c r="J45" s="346">
        <f t="shared" si="0"/>
        <v>0</v>
      </c>
      <c r="K45" s="345"/>
      <c r="L45" s="345">
        <f t="shared" si="2"/>
        <v>0</v>
      </c>
      <c r="M45" s="293"/>
      <c r="N45" s="347"/>
      <c r="O45" s="304"/>
    </row>
    <row r="46" spans="1:16" s="305" customFormat="1" ht="84">
      <c r="A46" s="342" t="s">
        <v>5</v>
      </c>
      <c r="B46" s="342">
        <v>23737</v>
      </c>
      <c r="C46" s="342" t="s">
        <v>349</v>
      </c>
      <c r="D46" s="343" t="s">
        <v>234</v>
      </c>
      <c r="E46" s="342" t="s">
        <v>29</v>
      </c>
      <c r="F46" s="342" t="s">
        <v>235</v>
      </c>
      <c r="G46" s="344">
        <f>'9º Medição'!M46</f>
        <v>0</v>
      </c>
      <c r="H46" s="170">
        <f>G46+'9º Medição'!H46</f>
        <v>435.8</v>
      </c>
      <c r="I46" s="345">
        <v>30.62</v>
      </c>
      <c r="J46" s="346">
        <f t="shared" si="0"/>
        <v>38.840000000000003</v>
      </c>
      <c r="K46" s="345">
        <f t="shared" si="1"/>
        <v>0</v>
      </c>
      <c r="L46" s="345">
        <f t="shared" si="2"/>
        <v>16926.47</v>
      </c>
      <c r="M46" s="293"/>
      <c r="N46" s="347"/>
      <c r="O46" s="304"/>
    </row>
    <row r="47" spans="1:16" s="305" customFormat="1" ht="48">
      <c r="A47" s="342" t="s">
        <v>5</v>
      </c>
      <c r="B47" s="342" t="s">
        <v>42</v>
      </c>
      <c r="C47" s="342" t="s">
        <v>350</v>
      </c>
      <c r="D47" s="343" t="s">
        <v>217</v>
      </c>
      <c r="E47" s="342" t="s">
        <v>227</v>
      </c>
      <c r="F47" s="342" t="s">
        <v>236</v>
      </c>
      <c r="G47" s="344">
        <f>'9º Medição'!M47</f>
        <v>0</v>
      </c>
      <c r="H47" s="170">
        <f>G47+'9º Medição'!H47</f>
        <v>2045.65</v>
      </c>
      <c r="I47" s="345">
        <v>6.84</v>
      </c>
      <c r="J47" s="346">
        <f t="shared" si="0"/>
        <v>8.68</v>
      </c>
      <c r="K47" s="345">
        <f t="shared" si="1"/>
        <v>0</v>
      </c>
      <c r="L47" s="345">
        <f t="shared" si="2"/>
        <v>17756.240000000002</v>
      </c>
      <c r="M47" s="293"/>
      <c r="N47" s="347"/>
      <c r="O47" s="304"/>
    </row>
    <row r="48" spans="1:16" s="305" customFormat="1" ht="48">
      <c r="A48" s="342" t="s">
        <v>5</v>
      </c>
      <c r="B48" s="342" t="s">
        <v>48</v>
      </c>
      <c r="C48" s="342" t="s">
        <v>351</v>
      </c>
      <c r="D48" s="343" t="s">
        <v>230</v>
      </c>
      <c r="E48" s="342" t="s">
        <v>227</v>
      </c>
      <c r="F48" s="342" t="s">
        <v>237</v>
      </c>
      <c r="G48" s="344">
        <f>'9º Medição'!M48</f>
        <v>0</v>
      </c>
      <c r="H48" s="170">
        <f>G48+'9º Medição'!H48</f>
        <v>835.55</v>
      </c>
      <c r="I48" s="345">
        <v>6.84</v>
      </c>
      <c r="J48" s="346">
        <f t="shared" si="0"/>
        <v>8.68</v>
      </c>
      <c r="K48" s="345">
        <f t="shared" si="1"/>
        <v>0</v>
      </c>
      <c r="L48" s="345">
        <f t="shared" si="2"/>
        <v>7252.57</v>
      </c>
      <c r="M48" s="293"/>
      <c r="N48" s="347"/>
      <c r="O48" s="304"/>
    </row>
    <row r="49" spans="1:16" s="305" customFormat="1" ht="48">
      <c r="A49" s="342" t="s">
        <v>5</v>
      </c>
      <c r="B49" s="342" t="s">
        <v>49</v>
      </c>
      <c r="C49" s="342" t="s">
        <v>352</v>
      </c>
      <c r="D49" s="343" t="s">
        <v>232</v>
      </c>
      <c r="E49" s="342" t="s">
        <v>17</v>
      </c>
      <c r="F49" s="342" t="s">
        <v>238</v>
      </c>
      <c r="G49" s="344">
        <f>'9º Medição'!M49</f>
        <v>0</v>
      </c>
      <c r="H49" s="170">
        <f>G49+'9º Medição'!H49</f>
        <v>25.33</v>
      </c>
      <c r="I49" s="345">
        <v>374.83</v>
      </c>
      <c r="J49" s="346">
        <f t="shared" si="0"/>
        <v>475.47</v>
      </c>
      <c r="K49" s="345">
        <f t="shared" si="1"/>
        <v>0</v>
      </c>
      <c r="L49" s="345">
        <f t="shared" si="2"/>
        <v>12043.66</v>
      </c>
      <c r="M49" s="293"/>
      <c r="N49" s="347"/>
      <c r="O49" s="304"/>
    </row>
    <row r="50" spans="1:16" s="307" customFormat="1" ht="48">
      <c r="A50" s="342" t="s">
        <v>472</v>
      </c>
      <c r="B50" s="342" t="s">
        <v>471</v>
      </c>
      <c r="C50" s="342" t="s">
        <v>353</v>
      </c>
      <c r="D50" s="343" t="s">
        <v>567</v>
      </c>
      <c r="E50" s="342" t="s">
        <v>29</v>
      </c>
      <c r="F50" s="342" t="s">
        <v>240</v>
      </c>
      <c r="G50" s="344">
        <f>'9º Medição'!M50</f>
        <v>0</v>
      </c>
      <c r="H50" s="170">
        <f>G50+'9º Medição'!H50</f>
        <v>410.46</v>
      </c>
      <c r="I50" s="345">
        <v>49.63</v>
      </c>
      <c r="J50" s="346">
        <f t="shared" si="0"/>
        <v>62.95</v>
      </c>
      <c r="K50" s="345">
        <f t="shared" si="1"/>
        <v>0</v>
      </c>
      <c r="L50" s="345">
        <f t="shared" si="2"/>
        <v>25838.46</v>
      </c>
      <c r="M50" s="293"/>
      <c r="N50" s="347"/>
      <c r="O50" s="304"/>
    </row>
    <row r="51" spans="1:16" s="305" customFormat="1" ht="60">
      <c r="A51" s="356" t="s">
        <v>5</v>
      </c>
      <c r="B51" s="356" t="s">
        <v>51</v>
      </c>
      <c r="C51" s="342" t="s">
        <v>354</v>
      </c>
      <c r="D51" s="343" t="s">
        <v>241</v>
      </c>
      <c r="E51" s="342" t="s">
        <v>35</v>
      </c>
      <c r="F51" s="342" t="s">
        <v>242</v>
      </c>
      <c r="G51" s="344">
        <f>'9º Medição'!M51</f>
        <v>0</v>
      </c>
      <c r="H51" s="170">
        <f>G51+'9º Medição'!H51</f>
        <v>193.8</v>
      </c>
      <c r="I51" s="345">
        <v>14.23</v>
      </c>
      <c r="J51" s="346">
        <f t="shared" si="0"/>
        <v>18.05</v>
      </c>
      <c r="K51" s="345">
        <f t="shared" si="1"/>
        <v>0</v>
      </c>
      <c r="L51" s="345">
        <f t="shared" si="2"/>
        <v>3498.09</v>
      </c>
      <c r="M51" s="293"/>
      <c r="N51" s="347"/>
      <c r="O51" s="304"/>
    </row>
    <row r="52" spans="1:16" s="305" customFormat="1">
      <c r="A52" s="356"/>
      <c r="B52" s="356"/>
      <c r="C52" s="342"/>
      <c r="D52" s="343" t="s">
        <v>501</v>
      </c>
      <c r="E52" s="342"/>
      <c r="F52" s="342"/>
      <c r="G52" s="344">
        <f>'9º Medição'!M52</f>
        <v>0</v>
      </c>
      <c r="H52" s="170">
        <f>G52+'9º Medição'!H52</f>
        <v>0</v>
      </c>
      <c r="I52" s="345"/>
      <c r="J52" s="346">
        <f t="shared" si="0"/>
        <v>0</v>
      </c>
      <c r="K52" s="345"/>
      <c r="L52" s="345">
        <f t="shared" si="2"/>
        <v>0</v>
      </c>
      <c r="M52" s="293"/>
      <c r="N52" s="347"/>
      <c r="O52" s="304"/>
    </row>
    <row r="53" spans="1:16" s="305" customFormat="1">
      <c r="A53" s="757"/>
      <c r="B53" s="758"/>
      <c r="C53" s="758"/>
      <c r="D53" s="758"/>
      <c r="E53" s="758"/>
      <c r="F53" s="758"/>
      <c r="G53" s="344">
        <f>'9º Medição'!M53</f>
        <v>0</v>
      </c>
      <c r="H53" s="170">
        <f>G53+'9º Medição'!H53</f>
        <v>0</v>
      </c>
      <c r="I53" s="345"/>
      <c r="J53" s="346">
        <f t="shared" si="0"/>
        <v>0</v>
      </c>
      <c r="K53" s="345"/>
      <c r="L53" s="345">
        <f t="shared" si="2"/>
        <v>0</v>
      </c>
      <c r="M53" s="293"/>
      <c r="N53" s="347"/>
      <c r="O53" s="304"/>
    </row>
    <row r="54" spans="1:16" s="305" customFormat="1">
      <c r="A54" s="357"/>
      <c r="B54" s="357"/>
      <c r="C54" s="358">
        <v>5</v>
      </c>
      <c r="D54" s="350" t="s">
        <v>52</v>
      </c>
      <c r="E54" s="348"/>
      <c r="F54" s="348"/>
      <c r="G54" s="344">
        <f>'9º Medição'!M54</f>
        <v>0</v>
      </c>
      <c r="H54" s="170">
        <f>G54+'9º Medição'!H54</f>
        <v>0</v>
      </c>
      <c r="I54" s="346"/>
      <c r="J54" s="346">
        <f t="shared" si="0"/>
        <v>0</v>
      </c>
      <c r="K54" s="345"/>
      <c r="L54" s="345">
        <f t="shared" si="2"/>
        <v>0</v>
      </c>
      <c r="M54" s="293">
        <f>SUM(L55)</f>
        <v>36707.519999999997</v>
      </c>
      <c r="N54" s="347">
        <v>1</v>
      </c>
      <c r="O54" s="304"/>
    </row>
    <row r="55" spans="1:16" s="305" customFormat="1" ht="60">
      <c r="A55" s="356" t="s">
        <v>5</v>
      </c>
      <c r="B55" s="356" t="s">
        <v>53</v>
      </c>
      <c r="C55" s="356" t="s">
        <v>355</v>
      </c>
      <c r="D55" s="343" t="s">
        <v>243</v>
      </c>
      <c r="E55" s="342" t="s">
        <v>29</v>
      </c>
      <c r="F55" s="342" t="s">
        <v>244</v>
      </c>
      <c r="G55" s="344">
        <f>'9º Medição'!M55</f>
        <v>0</v>
      </c>
      <c r="H55" s="170">
        <f>G55+'9º Medição'!H55</f>
        <v>1038.99</v>
      </c>
      <c r="I55" s="345">
        <v>27.85</v>
      </c>
      <c r="J55" s="346">
        <f t="shared" si="0"/>
        <v>35.33</v>
      </c>
      <c r="K55" s="345">
        <f t="shared" si="1"/>
        <v>0</v>
      </c>
      <c r="L55" s="345">
        <f t="shared" si="2"/>
        <v>36707.519999999997</v>
      </c>
      <c r="M55" s="293"/>
      <c r="N55" s="347"/>
      <c r="O55" s="304"/>
    </row>
    <row r="56" spans="1:16" s="305" customFormat="1">
      <c r="A56" s="755" t="s">
        <v>54</v>
      </c>
      <c r="B56" s="755"/>
      <c r="C56" s="755"/>
      <c r="D56" s="755"/>
      <c r="E56" s="755"/>
      <c r="F56" s="755"/>
      <c r="G56" s="344">
        <f>'9º Medição'!M56</f>
        <v>0</v>
      </c>
      <c r="H56" s="170">
        <f>G56+'9º Medição'!H56</f>
        <v>0</v>
      </c>
      <c r="I56" s="345"/>
      <c r="J56" s="346">
        <f t="shared" si="0"/>
        <v>0</v>
      </c>
      <c r="K56" s="345"/>
      <c r="L56" s="345">
        <f t="shared" si="2"/>
        <v>0</v>
      </c>
      <c r="M56" s="293"/>
      <c r="N56" s="347"/>
      <c r="O56" s="304"/>
    </row>
    <row r="57" spans="1:16" s="305" customFormat="1">
      <c r="A57" s="759"/>
      <c r="B57" s="759"/>
      <c r="C57" s="759"/>
      <c r="D57" s="759"/>
      <c r="E57" s="759"/>
      <c r="F57" s="759"/>
      <c r="G57" s="344">
        <f>'9º Medição'!M57</f>
        <v>0</v>
      </c>
      <c r="H57" s="170">
        <f>G57+'9º Medição'!H57</f>
        <v>0</v>
      </c>
      <c r="I57" s="345"/>
      <c r="J57" s="346">
        <f t="shared" si="0"/>
        <v>0</v>
      </c>
      <c r="K57" s="345"/>
      <c r="L57" s="345">
        <f t="shared" si="2"/>
        <v>0</v>
      </c>
      <c r="M57" s="293"/>
      <c r="N57" s="347"/>
      <c r="O57" s="304"/>
    </row>
    <row r="58" spans="1:16" s="305" customFormat="1">
      <c r="A58" s="359"/>
      <c r="B58" s="357"/>
      <c r="C58" s="358">
        <v>6</v>
      </c>
      <c r="D58" s="350" t="s">
        <v>55</v>
      </c>
      <c r="E58" s="348"/>
      <c r="F58" s="348"/>
      <c r="G58" s="344">
        <f>'9º Medição'!M58</f>
        <v>0</v>
      </c>
      <c r="H58" s="170">
        <f>G58+'9º Medição'!H58</f>
        <v>0</v>
      </c>
      <c r="I58" s="346"/>
      <c r="J58" s="346">
        <f t="shared" si="0"/>
        <v>0</v>
      </c>
      <c r="K58" s="345"/>
      <c r="L58" s="345">
        <f t="shared" si="2"/>
        <v>0</v>
      </c>
      <c r="M58" s="293"/>
      <c r="N58" s="347">
        <v>1</v>
      </c>
      <c r="O58" s="304"/>
    </row>
    <row r="59" spans="1:16" s="305" customFormat="1" ht="24">
      <c r="A59" s="356" t="s">
        <v>5</v>
      </c>
      <c r="B59" s="356" t="s">
        <v>56</v>
      </c>
      <c r="C59" s="356" t="s">
        <v>356</v>
      </c>
      <c r="D59" s="343" t="s">
        <v>57</v>
      </c>
      <c r="E59" s="342" t="s">
        <v>29</v>
      </c>
      <c r="F59" s="342"/>
      <c r="G59" s="344">
        <f>'9º Medição'!M59</f>
        <v>0</v>
      </c>
      <c r="H59" s="170">
        <f>G59+'9º Medição'!H59</f>
        <v>0</v>
      </c>
      <c r="I59" s="345">
        <v>5.15</v>
      </c>
      <c r="J59" s="346">
        <f t="shared" si="0"/>
        <v>6.53</v>
      </c>
      <c r="K59" s="345">
        <f t="shared" si="1"/>
        <v>0</v>
      </c>
      <c r="L59" s="345">
        <f t="shared" si="2"/>
        <v>0</v>
      </c>
      <c r="M59" s="293"/>
      <c r="N59" s="347"/>
      <c r="O59" s="304"/>
    </row>
    <row r="60" spans="1:16" s="305" customFormat="1" ht="24">
      <c r="A60" s="356" t="s">
        <v>5</v>
      </c>
      <c r="B60" s="356">
        <v>24758</v>
      </c>
      <c r="C60" s="356" t="s">
        <v>357</v>
      </c>
      <c r="D60" s="343" t="s">
        <v>58</v>
      </c>
      <c r="E60" s="342" t="s">
        <v>29</v>
      </c>
      <c r="F60" s="342"/>
      <c r="G60" s="344">
        <f>'9º Medição'!M60</f>
        <v>0</v>
      </c>
      <c r="H60" s="170">
        <f>G60+'9º Medição'!H60</f>
        <v>0</v>
      </c>
      <c r="I60" s="345">
        <v>46.69</v>
      </c>
      <c r="J60" s="346">
        <f t="shared" si="0"/>
        <v>59.23</v>
      </c>
      <c r="K60" s="345">
        <f t="shared" si="1"/>
        <v>0</v>
      </c>
      <c r="L60" s="345">
        <f t="shared" si="2"/>
        <v>0</v>
      </c>
      <c r="M60" s="293"/>
      <c r="N60" s="347"/>
      <c r="O60" s="304"/>
    </row>
    <row r="61" spans="1:16" s="305" customFormat="1" ht="48">
      <c r="A61" s="356" t="s">
        <v>5</v>
      </c>
      <c r="B61" s="356">
        <v>23711</v>
      </c>
      <c r="C61" s="356" t="s">
        <v>358</v>
      </c>
      <c r="D61" s="343" t="s">
        <v>245</v>
      </c>
      <c r="E61" s="342" t="s">
        <v>29</v>
      </c>
      <c r="F61" s="342"/>
      <c r="G61" s="344">
        <f>'9º Medição'!M61</f>
        <v>0</v>
      </c>
      <c r="H61" s="170">
        <f>G61+'9º Medição'!H61</f>
        <v>0</v>
      </c>
      <c r="I61" s="345">
        <v>23.62</v>
      </c>
      <c r="J61" s="346">
        <f t="shared" si="0"/>
        <v>29.96</v>
      </c>
      <c r="K61" s="345">
        <f t="shared" si="1"/>
        <v>0</v>
      </c>
      <c r="L61" s="345">
        <f t="shared" si="2"/>
        <v>0</v>
      </c>
      <c r="M61" s="293"/>
      <c r="N61" s="347"/>
      <c r="O61" s="304"/>
    </row>
    <row r="62" spans="1:16" s="305" customFormat="1">
      <c r="A62" s="759"/>
      <c r="B62" s="759"/>
      <c r="C62" s="759"/>
      <c r="D62" s="759"/>
      <c r="E62" s="759"/>
      <c r="F62" s="759"/>
      <c r="G62" s="344">
        <f>'9º Medição'!M62</f>
        <v>0</v>
      </c>
      <c r="H62" s="170">
        <f>G62+'9º Medição'!H62</f>
        <v>0</v>
      </c>
      <c r="I62" s="345"/>
      <c r="J62" s="346">
        <f t="shared" si="0"/>
        <v>0</v>
      </c>
      <c r="K62" s="345"/>
      <c r="L62" s="345"/>
      <c r="M62" s="293"/>
      <c r="N62" s="347"/>
      <c r="O62" s="304" t="s">
        <v>663</v>
      </c>
    </row>
    <row r="63" spans="1:16" s="305" customFormat="1" ht="24">
      <c r="A63" s="359"/>
      <c r="B63" s="357"/>
      <c r="C63" s="358">
        <v>7</v>
      </c>
      <c r="D63" s="350" t="s">
        <v>59</v>
      </c>
      <c r="E63" s="348"/>
      <c r="F63" s="348"/>
      <c r="G63" s="344">
        <f>'9º Medição'!M63</f>
        <v>0</v>
      </c>
      <c r="H63" s="170">
        <f>G63+'9º Medição'!H63</f>
        <v>0</v>
      </c>
      <c r="I63" s="346"/>
      <c r="J63" s="346">
        <f t="shared" si="0"/>
        <v>0</v>
      </c>
      <c r="K63" s="345"/>
      <c r="L63" s="345"/>
      <c r="M63" s="293">
        <f>SUM(L65:L87)</f>
        <v>196058.37</v>
      </c>
      <c r="N63" s="347">
        <f>N64/M63</f>
        <v>0.65075033292381246</v>
      </c>
      <c r="O63" s="360">
        <f>1-N63</f>
        <v>0.34924966707618754</v>
      </c>
      <c r="P63" s="304"/>
    </row>
    <row r="64" spans="1:16" s="305" customFormat="1">
      <c r="A64" s="356"/>
      <c r="B64" s="356"/>
      <c r="C64" s="356"/>
      <c r="D64" s="350" t="s">
        <v>60</v>
      </c>
      <c r="E64" s="342"/>
      <c r="F64" s="342"/>
      <c r="G64" s="344">
        <f>'9º Medição'!M64</f>
        <v>0</v>
      </c>
      <c r="H64" s="170">
        <f>G64+'9º Medição'!H64</f>
        <v>0</v>
      </c>
      <c r="I64" s="345"/>
      <c r="J64" s="346">
        <f t="shared" si="0"/>
        <v>0</v>
      </c>
      <c r="K64" s="345"/>
      <c r="L64" s="345"/>
      <c r="M64" s="293"/>
      <c r="N64" s="361">
        <f>SUM(K65:K88)</f>
        <v>127585.04955</v>
      </c>
      <c r="O64" s="304"/>
    </row>
    <row r="65" spans="1:17" s="305" customFormat="1" ht="48">
      <c r="A65" s="356" t="s">
        <v>5</v>
      </c>
      <c r="B65" s="356" t="s">
        <v>61</v>
      </c>
      <c r="C65" s="356" t="s">
        <v>359</v>
      </c>
      <c r="D65" s="343" t="s">
        <v>246</v>
      </c>
      <c r="E65" s="342" t="s">
        <v>29</v>
      </c>
      <c r="F65" s="342" t="s">
        <v>247</v>
      </c>
      <c r="G65" s="344">
        <f>'9º Medição'!M65</f>
        <v>0</v>
      </c>
      <c r="H65" s="170">
        <f>G65+'9º Medição'!H65</f>
        <v>324.29000000000002</v>
      </c>
      <c r="I65" s="345">
        <v>23.12</v>
      </c>
      <c r="J65" s="346">
        <f t="shared" si="0"/>
        <v>29.33</v>
      </c>
      <c r="K65" s="345">
        <f t="shared" si="1"/>
        <v>0</v>
      </c>
      <c r="L65" s="345">
        <f t="shared" si="2"/>
        <v>9511.43</v>
      </c>
      <c r="M65" s="293"/>
      <c r="N65" s="293">
        <v>188000</v>
      </c>
      <c r="O65" s="362">
        <f>N64/N65</f>
        <v>0.67864388058510638</v>
      </c>
      <c r="P65" s="353">
        <f>1-O65</f>
        <v>0.32135611941489362</v>
      </c>
    </row>
    <row r="66" spans="1:17" s="305" customFormat="1" ht="60.75" customHeight="1">
      <c r="A66" s="356" t="s">
        <v>472</v>
      </c>
      <c r="B66" s="297" t="s">
        <v>660</v>
      </c>
      <c r="C66" s="356" t="s">
        <v>360</v>
      </c>
      <c r="D66" s="343" t="s">
        <v>661</v>
      </c>
      <c r="E66" s="342" t="s">
        <v>29</v>
      </c>
      <c r="F66" s="342" t="s">
        <v>524</v>
      </c>
      <c r="G66" s="344">
        <f>'9º Medição'!M66</f>
        <v>324.3</v>
      </c>
      <c r="H66" s="170">
        <f>G66+'9º Medição'!H66</f>
        <v>324.3</v>
      </c>
      <c r="I66" s="345">
        <v>27.47</v>
      </c>
      <c r="J66" s="346">
        <f t="shared" si="0"/>
        <v>34.85</v>
      </c>
      <c r="K66" s="345">
        <f t="shared" si="1"/>
        <v>11301.855000000001</v>
      </c>
      <c r="L66" s="345">
        <f t="shared" si="2"/>
        <v>11301.86</v>
      </c>
      <c r="M66" s="293"/>
      <c r="N66" s="347"/>
      <c r="O66" s="304"/>
    </row>
    <row r="67" spans="1:17" s="306" customFormat="1" ht="48">
      <c r="A67" s="356" t="s">
        <v>31</v>
      </c>
      <c r="B67" s="356">
        <v>102</v>
      </c>
      <c r="C67" s="356" t="s">
        <v>361</v>
      </c>
      <c r="D67" s="343" t="s">
        <v>249</v>
      </c>
      <c r="E67" s="342" t="s">
        <v>29</v>
      </c>
      <c r="F67" s="342" t="s">
        <v>250</v>
      </c>
      <c r="G67" s="344">
        <f>'9º Medição'!M67</f>
        <v>67.94</v>
      </c>
      <c r="H67" s="170">
        <f>G67+'9º Medição'!H67</f>
        <v>67.94</v>
      </c>
      <c r="I67" s="345">
        <v>50.22</v>
      </c>
      <c r="J67" s="346">
        <f t="shared" si="0"/>
        <v>63.7</v>
      </c>
      <c r="K67" s="345">
        <f t="shared" si="1"/>
        <v>4327.7780000000002</v>
      </c>
      <c r="L67" s="345">
        <f t="shared" si="2"/>
        <v>4327.78</v>
      </c>
      <c r="M67" s="293"/>
      <c r="N67" s="347"/>
      <c r="O67" s="304"/>
    </row>
    <row r="68" spans="1:17" s="305" customFormat="1" ht="48">
      <c r="A68" s="356" t="s">
        <v>5</v>
      </c>
      <c r="B68" s="356" t="s">
        <v>63</v>
      </c>
      <c r="C68" s="356" t="s">
        <v>362</v>
      </c>
      <c r="D68" s="343" t="s">
        <v>251</v>
      </c>
      <c r="E68" s="342" t="s">
        <v>29</v>
      </c>
      <c r="F68" s="342" t="s">
        <v>252</v>
      </c>
      <c r="G68" s="344">
        <f>'9º Medição'!M68</f>
        <v>13.88</v>
      </c>
      <c r="H68" s="170">
        <f>G68+'9º Medição'!H68</f>
        <v>13.88</v>
      </c>
      <c r="I68" s="345">
        <v>14.69</v>
      </c>
      <c r="J68" s="346">
        <f t="shared" si="0"/>
        <v>18.63</v>
      </c>
      <c r="K68" s="345">
        <f t="shared" si="1"/>
        <v>258.58440000000002</v>
      </c>
      <c r="L68" s="345">
        <f t="shared" si="2"/>
        <v>258.58</v>
      </c>
      <c r="M68" s="293"/>
      <c r="N68" s="347"/>
      <c r="O68" s="304"/>
    </row>
    <row r="69" spans="1:17" s="307" customFormat="1" ht="72">
      <c r="A69" s="342" t="s">
        <v>472</v>
      </c>
      <c r="B69" s="342" t="s">
        <v>474</v>
      </c>
      <c r="C69" s="356" t="s">
        <v>363</v>
      </c>
      <c r="D69" s="343" t="s">
        <v>473</v>
      </c>
      <c r="E69" s="342" t="s">
        <v>29</v>
      </c>
      <c r="F69" s="342" t="s">
        <v>247</v>
      </c>
      <c r="G69" s="344">
        <f>'9º Medição'!M69</f>
        <v>324.29000000000002</v>
      </c>
      <c r="H69" s="170">
        <f>G69+'9º Medição'!H69</f>
        <v>324.29000000000002</v>
      </c>
      <c r="I69" s="345">
        <v>64.98</v>
      </c>
      <c r="J69" s="346">
        <f t="shared" si="0"/>
        <v>82.43</v>
      </c>
      <c r="K69" s="345">
        <f t="shared" si="1"/>
        <v>26731.224700000002</v>
      </c>
      <c r="L69" s="345">
        <f t="shared" si="2"/>
        <v>26731.22</v>
      </c>
      <c r="M69" s="293"/>
      <c r="N69" s="347"/>
      <c r="O69" s="304"/>
      <c r="Q69" s="385">
        <f>49.98-I69</f>
        <v>-15.000000000000007</v>
      </c>
    </row>
    <row r="70" spans="1:17" s="307" customFormat="1" ht="36">
      <c r="A70" s="342" t="s">
        <v>472</v>
      </c>
      <c r="B70" s="342" t="s">
        <v>475</v>
      </c>
      <c r="C70" s="356" t="s">
        <v>364</v>
      </c>
      <c r="D70" s="343" t="s">
        <v>267</v>
      </c>
      <c r="E70" s="342" t="s">
        <v>35</v>
      </c>
      <c r="F70" s="342" t="s">
        <v>268</v>
      </c>
      <c r="G70" s="344">
        <f>'9º Medição'!M70</f>
        <v>263.45</v>
      </c>
      <c r="H70" s="170">
        <f>G70+'9º Medição'!H70</f>
        <v>263.45</v>
      </c>
      <c r="I70" s="345">
        <v>20.350000000000001</v>
      </c>
      <c r="J70" s="346">
        <f t="shared" si="0"/>
        <v>25.81</v>
      </c>
      <c r="K70" s="345">
        <f t="shared" si="1"/>
        <v>6799.6444999999994</v>
      </c>
      <c r="L70" s="345">
        <f t="shared" si="2"/>
        <v>6799.64</v>
      </c>
      <c r="M70" s="293"/>
      <c r="N70" s="347"/>
      <c r="O70" s="304"/>
      <c r="Q70" s="384">
        <f>Q69/49.98</f>
        <v>-0.30012004801920783</v>
      </c>
    </row>
    <row r="71" spans="1:17" s="307" customFormat="1" ht="29.25" customHeight="1">
      <c r="A71" s="342" t="s">
        <v>472</v>
      </c>
      <c r="B71" s="342" t="s">
        <v>476</v>
      </c>
      <c r="C71" s="356" t="s">
        <v>365</v>
      </c>
      <c r="D71" s="343" t="s">
        <v>64</v>
      </c>
      <c r="E71" s="342" t="s">
        <v>662</v>
      </c>
      <c r="F71" s="342">
        <f>33.85*0.15</f>
        <v>5.0774999999999997</v>
      </c>
      <c r="G71" s="344">
        <f>F71</f>
        <v>5.0774999999999997</v>
      </c>
      <c r="H71" s="170">
        <f>G71+'9º Medição'!H71</f>
        <v>5.0774999999999997</v>
      </c>
      <c r="I71" s="345">
        <v>200.73</v>
      </c>
      <c r="J71" s="346">
        <f t="shared" si="0"/>
        <v>254.62</v>
      </c>
      <c r="K71" s="345">
        <f t="shared" si="1"/>
        <v>1292.83305</v>
      </c>
      <c r="L71" s="345">
        <f t="shared" si="2"/>
        <v>1292.83</v>
      </c>
      <c r="M71" s="293"/>
      <c r="N71" s="347"/>
      <c r="O71" s="304"/>
    </row>
    <row r="72" spans="1:17" s="305" customFormat="1">
      <c r="A72" s="342"/>
      <c r="B72" s="342"/>
      <c r="C72" s="342"/>
      <c r="D72" s="350" t="s">
        <v>66</v>
      </c>
      <c r="E72" s="342"/>
      <c r="F72" s="342"/>
      <c r="G72" s="344">
        <f>'9º Medição'!M72</f>
        <v>0</v>
      </c>
      <c r="H72" s="170">
        <f>G72+'9º Medição'!H72</f>
        <v>0</v>
      </c>
      <c r="I72" s="345"/>
      <c r="J72" s="346">
        <f t="shared" si="0"/>
        <v>0</v>
      </c>
      <c r="K72" s="345"/>
      <c r="L72" s="345">
        <f t="shared" si="2"/>
        <v>0</v>
      </c>
      <c r="M72" s="293"/>
      <c r="N72" s="347"/>
      <c r="O72" s="304"/>
    </row>
    <row r="73" spans="1:17" s="305" customFormat="1" ht="48">
      <c r="A73" s="342" t="s">
        <v>5</v>
      </c>
      <c r="B73" s="342">
        <v>5975</v>
      </c>
      <c r="C73" s="342" t="s">
        <v>366</v>
      </c>
      <c r="D73" s="343" t="s">
        <v>269</v>
      </c>
      <c r="E73" s="342" t="s">
        <v>29</v>
      </c>
      <c r="F73" s="342" t="s">
        <v>270</v>
      </c>
      <c r="G73" s="344">
        <f>'9º Medição'!M73</f>
        <v>0</v>
      </c>
      <c r="H73" s="170">
        <f>G73+'9º Medição'!H73</f>
        <v>968.19</v>
      </c>
      <c r="I73" s="345">
        <v>3.25</v>
      </c>
      <c r="J73" s="346">
        <f t="shared" si="0"/>
        <v>4.12</v>
      </c>
      <c r="K73" s="345">
        <f t="shared" si="1"/>
        <v>0</v>
      </c>
      <c r="L73" s="345">
        <f t="shared" si="2"/>
        <v>3988.94</v>
      </c>
      <c r="M73" s="293"/>
      <c r="N73" s="347"/>
      <c r="O73" s="304"/>
    </row>
    <row r="74" spans="1:17" s="305" customFormat="1" ht="48">
      <c r="A74" s="342" t="s">
        <v>5</v>
      </c>
      <c r="B74" s="342">
        <v>5974</v>
      </c>
      <c r="C74" s="342" t="s">
        <v>367</v>
      </c>
      <c r="D74" s="343" t="s">
        <v>271</v>
      </c>
      <c r="E74" s="342" t="s">
        <v>29</v>
      </c>
      <c r="F74" s="342" t="s">
        <v>272</v>
      </c>
      <c r="G74" s="344">
        <f>'9º Medição'!M74</f>
        <v>0</v>
      </c>
      <c r="H74" s="170">
        <f>G74+'9º Medição'!H74</f>
        <v>1150.73</v>
      </c>
      <c r="I74" s="345">
        <v>2.85</v>
      </c>
      <c r="J74" s="346">
        <f t="shared" si="0"/>
        <v>3.62</v>
      </c>
      <c r="K74" s="345">
        <f t="shared" si="1"/>
        <v>0</v>
      </c>
      <c r="L74" s="345">
        <f t="shared" si="2"/>
        <v>4165.6400000000003</v>
      </c>
      <c r="M74" s="293"/>
      <c r="N74" s="347"/>
      <c r="O74" s="304"/>
    </row>
    <row r="75" spans="1:17" s="305" customFormat="1" ht="48">
      <c r="A75" s="342" t="s">
        <v>5</v>
      </c>
      <c r="B75" s="342" t="s">
        <v>67</v>
      </c>
      <c r="C75" s="342" t="s">
        <v>293</v>
      </c>
      <c r="D75" s="343" t="s">
        <v>273</v>
      </c>
      <c r="E75" s="342" t="s">
        <v>29</v>
      </c>
      <c r="F75" s="342" t="s">
        <v>274</v>
      </c>
      <c r="G75" s="344"/>
      <c r="H75" s="170">
        <f>G75+'9º Medição'!H75</f>
        <v>2118.924</v>
      </c>
      <c r="I75" s="345">
        <v>15.31</v>
      </c>
      <c r="J75" s="346">
        <f t="shared" si="0"/>
        <v>19.420000000000002</v>
      </c>
      <c r="K75" s="345">
        <f t="shared" si="1"/>
        <v>0</v>
      </c>
      <c r="L75" s="345">
        <f t="shared" si="2"/>
        <v>41149.5</v>
      </c>
      <c r="M75" s="293"/>
      <c r="N75" s="347"/>
      <c r="O75" s="304"/>
    </row>
    <row r="76" spans="1:17" s="307" customFormat="1" ht="48">
      <c r="A76" s="342" t="s">
        <v>472</v>
      </c>
      <c r="B76" s="342" t="s">
        <v>477</v>
      </c>
      <c r="C76" s="342" t="s">
        <v>368</v>
      </c>
      <c r="D76" s="343" t="s">
        <v>275</v>
      </c>
      <c r="E76" s="342" t="s">
        <v>29</v>
      </c>
      <c r="F76" s="342" t="s">
        <v>276</v>
      </c>
      <c r="G76" s="344">
        <f>'9º Medição'!M76</f>
        <v>264.95</v>
      </c>
      <c r="H76" s="170">
        <f>G76+'9º Medição'!H76</f>
        <v>264.95</v>
      </c>
      <c r="I76" s="345">
        <v>66.86</v>
      </c>
      <c r="J76" s="346">
        <f t="shared" si="0"/>
        <v>84.81</v>
      </c>
      <c r="K76" s="345">
        <f t="shared" si="1"/>
        <v>22470.409499999998</v>
      </c>
      <c r="L76" s="345">
        <f t="shared" si="2"/>
        <v>22470.41</v>
      </c>
      <c r="M76" s="293"/>
      <c r="N76" s="347"/>
      <c r="O76" s="304"/>
    </row>
    <row r="77" spans="1:17" s="305" customFormat="1" ht="24">
      <c r="A77" s="342" t="s">
        <v>472</v>
      </c>
      <c r="B77" s="363" t="s">
        <v>618</v>
      </c>
      <c r="C77" s="342" t="s">
        <v>369</v>
      </c>
      <c r="D77" s="343" t="s">
        <v>69</v>
      </c>
      <c r="E77" s="342" t="s">
        <v>29</v>
      </c>
      <c r="F77" s="342" t="s">
        <v>70</v>
      </c>
      <c r="G77" s="344">
        <f>'9º Medição'!M77</f>
        <v>885.78</v>
      </c>
      <c r="H77" s="170">
        <f>G77+'9º Medição'!H77</f>
        <v>885.78</v>
      </c>
      <c r="I77" s="345">
        <v>15.53</v>
      </c>
      <c r="J77" s="346">
        <f t="shared" si="0"/>
        <v>19.7</v>
      </c>
      <c r="K77" s="345">
        <f t="shared" si="1"/>
        <v>17449.865999999998</v>
      </c>
      <c r="L77" s="345">
        <f t="shared" si="2"/>
        <v>17449.87</v>
      </c>
      <c r="M77" s="293"/>
      <c r="N77" s="347"/>
      <c r="O77" s="304"/>
    </row>
    <row r="78" spans="1:17" s="305" customFormat="1" ht="24">
      <c r="A78" s="342" t="s">
        <v>5</v>
      </c>
      <c r="B78" s="342">
        <v>88489</v>
      </c>
      <c r="C78" s="342" t="s">
        <v>370</v>
      </c>
      <c r="D78" s="343" t="s">
        <v>72</v>
      </c>
      <c r="E78" s="342" t="s">
        <v>29</v>
      </c>
      <c r="F78" s="342" t="s">
        <v>70</v>
      </c>
      <c r="G78" s="344">
        <f>'9º Medição'!M78</f>
        <v>885.78</v>
      </c>
      <c r="H78" s="170">
        <f>G78+'9º Medição'!H78</f>
        <v>885.78</v>
      </c>
      <c r="I78" s="345">
        <v>8.2899999999999991</v>
      </c>
      <c r="J78" s="346">
        <f t="shared" si="0"/>
        <v>10.52</v>
      </c>
      <c r="K78" s="345">
        <f t="shared" si="1"/>
        <v>9318.4056</v>
      </c>
      <c r="L78" s="345">
        <f t="shared" si="2"/>
        <v>9318.41</v>
      </c>
      <c r="M78" s="293"/>
      <c r="N78" s="347"/>
      <c r="O78" s="304"/>
    </row>
    <row r="79" spans="1:17" s="307" customFormat="1" ht="29.25" customHeight="1">
      <c r="A79" s="342" t="s">
        <v>472</v>
      </c>
      <c r="B79" s="342" t="s">
        <v>478</v>
      </c>
      <c r="C79" s="342" t="s">
        <v>371</v>
      </c>
      <c r="D79" s="343" t="s">
        <v>73</v>
      </c>
      <c r="E79" s="342" t="s">
        <v>35</v>
      </c>
      <c r="F79" s="348">
        <f>48.5*0.2</f>
        <v>9.7000000000000011</v>
      </c>
      <c r="G79" s="344">
        <f>F79</f>
        <v>9.7000000000000011</v>
      </c>
      <c r="H79" s="170">
        <f>G79+'9º Medição'!H79</f>
        <v>9.7000000000000011</v>
      </c>
      <c r="I79" s="345">
        <v>198.83</v>
      </c>
      <c r="J79" s="346">
        <f t="shared" si="0"/>
        <v>252.21</v>
      </c>
      <c r="K79" s="345">
        <f t="shared" si="1"/>
        <v>2446.4370000000004</v>
      </c>
      <c r="L79" s="345">
        <f t="shared" si="2"/>
        <v>2446.44</v>
      </c>
      <c r="M79" s="293"/>
      <c r="N79" s="347"/>
      <c r="O79" s="304"/>
    </row>
    <row r="80" spans="1:17" s="305" customFormat="1" ht="24">
      <c r="A80" s="342" t="s">
        <v>5</v>
      </c>
      <c r="B80" s="342" t="s">
        <v>75</v>
      </c>
      <c r="C80" s="342" t="s">
        <v>372</v>
      </c>
      <c r="D80" s="364" t="s">
        <v>76</v>
      </c>
      <c r="E80" s="342" t="s">
        <v>29</v>
      </c>
      <c r="F80" s="342" t="s">
        <v>77</v>
      </c>
      <c r="G80" s="344">
        <f>'9º Medição'!M80</f>
        <v>979.55</v>
      </c>
      <c r="H80" s="170">
        <f>G80+'9º Medição'!H80</f>
        <v>979.55</v>
      </c>
      <c r="I80" s="345">
        <v>12.39</v>
      </c>
      <c r="J80" s="346">
        <f t="shared" ref="J80:J143" si="3">ROUND(I80+(I80*M$7),2)</f>
        <v>15.72</v>
      </c>
      <c r="K80" s="345">
        <f t="shared" ref="K80:K143" si="4">J80*G80</f>
        <v>15398.526</v>
      </c>
      <c r="L80" s="345">
        <f t="shared" ref="L80:L143" si="5">ROUND(H80*J80,2)</f>
        <v>15398.53</v>
      </c>
      <c r="M80" s="293"/>
      <c r="N80" s="347"/>
      <c r="O80" s="304"/>
    </row>
    <row r="81" spans="1:16" s="305" customFormat="1">
      <c r="A81" s="342"/>
      <c r="B81" s="342"/>
      <c r="C81" s="342"/>
      <c r="D81" s="350" t="s">
        <v>78</v>
      </c>
      <c r="E81" s="342"/>
      <c r="F81" s="342"/>
      <c r="G81" s="344">
        <f>'9º Medição'!M81</f>
        <v>0</v>
      </c>
      <c r="H81" s="170">
        <f>G81+'9º Medição'!H81</f>
        <v>0</v>
      </c>
      <c r="I81" s="345"/>
      <c r="J81" s="346">
        <f t="shared" si="3"/>
        <v>0</v>
      </c>
      <c r="K81" s="345"/>
      <c r="L81" s="345">
        <f t="shared" si="5"/>
        <v>0</v>
      </c>
      <c r="M81" s="293"/>
      <c r="N81" s="347"/>
      <c r="O81" s="304"/>
    </row>
    <row r="82" spans="1:16" s="305" customFormat="1" ht="48">
      <c r="A82" s="342" t="s">
        <v>5</v>
      </c>
      <c r="B82" s="342">
        <v>5975</v>
      </c>
      <c r="C82" s="342" t="s">
        <v>373</v>
      </c>
      <c r="D82" s="343" t="s">
        <v>277</v>
      </c>
      <c r="E82" s="342" t="s">
        <v>29</v>
      </c>
      <c r="F82" s="342" t="s">
        <v>278</v>
      </c>
      <c r="G82" s="344"/>
      <c r="H82" s="170">
        <f>G82+'9º Medição'!H82</f>
        <v>410</v>
      </c>
      <c r="I82" s="345">
        <v>3.25</v>
      </c>
      <c r="J82" s="346">
        <f t="shared" si="3"/>
        <v>4.12</v>
      </c>
      <c r="K82" s="345">
        <f t="shared" si="4"/>
        <v>0</v>
      </c>
      <c r="L82" s="345">
        <f t="shared" si="5"/>
        <v>1689.2</v>
      </c>
      <c r="M82" s="293"/>
      <c r="N82" s="347"/>
      <c r="O82" s="304"/>
    </row>
    <row r="83" spans="1:16" s="305" customFormat="1" ht="48">
      <c r="A83" s="342" t="s">
        <v>5</v>
      </c>
      <c r="B83" s="342" t="s">
        <v>79</v>
      </c>
      <c r="C83" s="342" t="s">
        <v>374</v>
      </c>
      <c r="D83" s="343" t="s">
        <v>279</v>
      </c>
      <c r="E83" s="342" t="s">
        <v>29</v>
      </c>
      <c r="F83" s="342" t="s">
        <v>278</v>
      </c>
      <c r="G83" s="344">
        <f>'9º Medição'!M83</f>
        <v>0</v>
      </c>
      <c r="H83" s="170">
        <f>G83+'9º Medição'!H83</f>
        <v>410.33000000000004</v>
      </c>
      <c r="I83" s="345">
        <v>15.31</v>
      </c>
      <c r="J83" s="346">
        <f t="shared" si="3"/>
        <v>19.420000000000002</v>
      </c>
      <c r="K83" s="345">
        <f t="shared" si="4"/>
        <v>0</v>
      </c>
      <c r="L83" s="345">
        <f t="shared" si="5"/>
        <v>7968.61</v>
      </c>
      <c r="M83" s="293"/>
      <c r="N83" s="347"/>
      <c r="O83" s="304"/>
    </row>
    <row r="84" spans="1:16" s="305" customFormat="1" ht="24">
      <c r="A84" s="342" t="s">
        <v>472</v>
      </c>
      <c r="B84" s="365" t="s">
        <v>619</v>
      </c>
      <c r="C84" s="342" t="s">
        <v>375</v>
      </c>
      <c r="D84" s="343" t="s">
        <v>81</v>
      </c>
      <c r="E84" s="342" t="s">
        <v>29</v>
      </c>
      <c r="F84" s="342" t="s">
        <v>82</v>
      </c>
      <c r="G84" s="344">
        <f>'9º Medição'!M84</f>
        <v>362.33</v>
      </c>
      <c r="H84" s="170">
        <f>G84+'9º Medição'!H84</f>
        <v>362.33</v>
      </c>
      <c r="I84" s="345">
        <v>10.83</v>
      </c>
      <c r="J84" s="346">
        <f t="shared" si="3"/>
        <v>13.74</v>
      </c>
      <c r="K84" s="345">
        <f t="shared" si="4"/>
        <v>4978.4142000000002</v>
      </c>
      <c r="L84" s="345">
        <f t="shared" si="5"/>
        <v>4978.41</v>
      </c>
      <c r="M84" s="293"/>
      <c r="N84" s="347"/>
      <c r="O84" s="304"/>
    </row>
    <row r="85" spans="1:16" s="305" customFormat="1" ht="24">
      <c r="A85" s="342" t="s">
        <v>5</v>
      </c>
      <c r="B85" s="342" t="s">
        <v>71</v>
      </c>
      <c r="C85" s="342" t="s">
        <v>376</v>
      </c>
      <c r="D85" s="343" t="s">
        <v>72</v>
      </c>
      <c r="E85" s="342" t="s">
        <v>29</v>
      </c>
      <c r="F85" s="342" t="s">
        <v>82</v>
      </c>
      <c r="G85" s="344">
        <f>'9º Medição'!M85</f>
        <v>362.33</v>
      </c>
      <c r="H85" s="170">
        <f>G85+'9º Medição'!H85</f>
        <v>362.33</v>
      </c>
      <c r="I85" s="345">
        <v>8.2899999999999991</v>
      </c>
      <c r="J85" s="346">
        <f t="shared" si="3"/>
        <v>10.52</v>
      </c>
      <c r="K85" s="345">
        <f t="shared" si="4"/>
        <v>3811.7115999999996</v>
      </c>
      <c r="L85" s="345">
        <f t="shared" si="5"/>
        <v>3811.71</v>
      </c>
      <c r="M85" s="293"/>
      <c r="N85" s="347"/>
      <c r="O85" s="304"/>
    </row>
    <row r="86" spans="1:16" s="305" customFormat="1" ht="24">
      <c r="A86" s="342" t="s">
        <v>5</v>
      </c>
      <c r="B86" s="342" t="s">
        <v>75</v>
      </c>
      <c r="C86" s="342" t="s">
        <v>377</v>
      </c>
      <c r="D86" s="364" t="s">
        <v>76</v>
      </c>
      <c r="E86" s="342" t="s">
        <v>29</v>
      </c>
      <c r="F86" s="342" t="s">
        <v>83</v>
      </c>
      <c r="G86" s="344">
        <f>'9º Medição'!M86</f>
        <v>50.55</v>
      </c>
      <c r="H86" s="170">
        <f>G86+'9º Medição'!H86</f>
        <v>50.55</v>
      </c>
      <c r="I86" s="345">
        <f>I80</f>
        <v>12.39</v>
      </c>
      <c r="J86" s="346">
        <f t="shared" si="3"/>
        <v>15.72</v>
      </c>
      <c r="K86" s="345">
        <f t="shared" si="4"/>
        <v>794.64599999999996</v>
      </c>
      <c r="L86" s="345">
        <f t="shared" si="5"/>
        <v>794.65</v>
      </c>
      <c r="M86" s="293"/>
      <c r="N86" s="347"/>
      <c r="O86" s="304"/>
    </row>
    <row r="87" spans="1:16" s="305" customFormat="1" ht="24">
      <c r="A87" s="342" t="s">
        <v>5</v>
      </c>
      <c r="B87" s="342" t="s">
        <v>84</v>
      </c>
      <c r="C87" s="342" t="s">
        <v>378</v>
      </c>
      <c r="D87" s="343" t="s">
        <v>85</v>
      </c>
      <c r="E87" s="342" t="s">
        <v>29</v>
      </c>
      <c r="F87" s="342" t="s">
        <v>86</v>
      </c>
      <c r="G87" s="344">
        <f>'9º Medição'!M87</f>
        <v>2.5499999999999998</v>
      </c>
      <c r="H87" s="170">
        <f>G87+'9º Medição'!H87</f>
        <v>2.5499999999999998</v>
      </c>
      <c r="I87" s="345">
        <v>63.29</v>
      </c>
      <c r="J87" s="346">
        <f t="shared" si="3"/>
        <v>80.28</v>
      </c>
      <c r="K87" s="345">
        <f t="shared" si="4"/>
        <v>204.714</v>
      </c>
      <c r="L87" s="345">
        <f t="shared" si="5"/>
        <v>204.71</v>
      </c>
      <c r="M87" s="293"/>
      <c r="N87" s="347"/>
      <c r="O87" s="304"/>
    </row>
    <row r="88" spans="1:16" s="305" customFormat="1">
      <c r="A88" s="756"/>
      <c r="B88" s="756"/>
      <c r="C88" s="756"/>
      <c r="D88" s="756"/>
      <c r="E88" s="756"/>
      <c r="F88" s="756"/>
      <c r="G88" s="344">
        <f>'9º Medição'!M88</f>
        <v>0</v>
      </c>
      <c r="H88" s="170">
        <f>G88+'9º Medição'!H88</f>
        <v>0</v>
      </c>
      <c r="I88" s="345"/>
      <c r="J88" s="346">
        <f t="shared" si="3"/>
        <v>0</v>
      </c>
      <c r="K88" s="345"/>
      <c r="L88" s="345">
        <f t="shared" si="5"/>
        <v>0</v>
      </c>
      <c r="M88" s="293"/>
      <c r="N88" s="347"/>
      <c r="O88" s="304"/>
    </row>
    <row r="89" spans="1:16" s="305" customFormat="1">
      <c r="A89" s="366"/>
      <c r="B89" s="348"/>
      <c r="C89" s="349">
        <v>8</v>
      </c>
      <c r="D89" s="350" t="s">
        <v>87</v>
      </c>
      <c r="E89" s="348"/>
      <c r="F89" s="348"/>
      <c r="G89" s="344">
        <f>'9º Medição'!M89</f>
        <v>0</v>
      </c>
      <c r="H89" s="170">
        <f>G89+'9º Medição'!H89</f>
        <v>0</v>
      </c>
      <c r="I89" s="346"/>
      <c r="J89" s="346">
        <f t="shared" si="3"/>
        <v>0</v>
      </c>
      <c r="K89" s="345"/>
      <c r="L89" s="345">
        <f t="shared" si="5"/>
        <v>0</v>
      </c>
      <c r="M89" s="293">
        <f>SUM(L91:L107)</f>
        <v>68891.63</v>
      </c>
      <c r="N89" s="347"/>
      <c r="O89" s="304"/>
      <c r="P89" s="304"/>
    </row>
    <row r="90" spans="1:16" s="305" customFormat="1">
      <c r="A90" s="348"/>
      <c r="B90" s="348"/>
      <c r="C90" s="342"/>
      <c r="D90" s="350" t="s">
        <v>88</v>
      </c>
      <c r="E90" s="348"/>
      <c r="F90" s="348"/>
      <c r="G90" s="344">
        <f>'9º Medição'!M90</f>
        <v>0</v>
      </c>
      <c r="H90" s="170">
        <f>G90+'9º Medição'!H90</f>
        <v>0</v>
      </c>
      <c r="I90" s="346"/>
      <c r="J90" s="346">
        <f t="shared" si="3"/>
        <v>0</v>
      </c>
      <c r="K90" s="345"/>
      <c r="L90" s="345">
        <f t="shared" si="5"/>
        <v>0</v>
      </c>
      <c r="M90" s="293"/>
      <c r="N90" s="347"/>
      <c r="O90" s="304"/>
    </row>
    <row r="91" spans="1:16" s="305" customFormat="1" ht="108">
      <c r="A91" s="342" t="s">
        <v>5</v>
      </c>
      <c r="B91" s="342">
        <v>90843</v>
      </c>
      <c r="C91" s="342" t="s">
        <v>379</v>
      </c>
      <c r="D91" s="343" t="s">
        <v>620</v>
      </c>
      <c r="E91" s="342" t="s">
        <v>11</v>
      </c>
      <c r="F91" s="342" t="s">
        <v>169</v>
      </c>
      <c r="G91" s="344">
        <f>'9º Medição'!M91</f>
        <v>7</v>
      </c>
      <c r="H91" s="170">
        <f>G91+'9º Medição'!H91</f>
        <v>7</v>
      </c>
      <c r="I91" s="345">
        <v>503.09</v>
      </c>
      <c r="J91" s="346">
        <f t="shared" si="3"/>
        <v>638.16</v>
      </c>
      <c r="K91" s="345">
        <f t="shared" si="4"/>
        <v>4467.12</v>
      </c>
      <c r="L91" s="345">
        <f t="shared" si="5"/>
        <v>4467.12</v>
      </c>
      <c r="M91" s="293"/>
      <c r="N91" s="347"/>
      <c r="O91" s="304"/>
    </row>
    <row r="92" spans="1:16" s="305" customFormat="1" ht="108">
      <c r="A92" s="342" t="s">
        <v>5</v>
      </c>
      <c r="B92" s="342">
        <v>90844</v>
      </c>
      <c r="C92" s="342" t="s">
        <v>380</v>
      </c>
      <c r="D92" s="343" t="s">
        <v>621</v>
      </c>
      <c r="E92" s="342" t="s">
        <v>11</v>
      </c>
      <c r="F92" s="342" t="s">
        <v>281</v>
      </c>
      <c r="G92" s="344">
        <f>'9º Medição'!M92</f>
        <v>15</v>
      </c>
      <c r="H92" s="170">
        <f>G92+'9º Medição'!H92</f>
        <v>15</v>
      </c>
      <c r="I92" s="345">
        <v>527.69000000000005</v>
      </c>
      <c r="J92" s="346">
        <f t="shared" si="3"/>
        <v>669.37</v>
      </c>
      <c r="K92" s="345">
        <f t="shared" si="4"/>
        <v>10040.549999999999</v>
      </c>
      <c r="L92" s="345">
        <f t="shared" si="5"/>
        <v>10040.549999999999</v>
      </c>
      <c r="M92" s="293"/>
      <c r="N92" s="347"/>
      <c r="O92" s="304"/>
    </row>
    <row r="93" spans="1:16" s="307" customFormat="1" ht="120">
      <c r="A93" s="342" t="s">
        <v>472</v>
      </c>
      <c r="B93" s="342">
        <v>90844</v>
      </c>
      <c r="C93" s="342" t="s">
        <v>381</v>
      </c>
      <c r="D93" s="343" t="s">
        <v>622</v>
      </c>
      <c r="E93" s="342" t="s">
        <v>11</v>
      </c>
      <c r="F93" s="342" t="s">
        <v>12</v>
      </c>
      <c r="G93" s="344">
        <f>'9º Medição'!M93</f>
        <v>1</v>
      </c>
      <c r="H93" s="170">
        <f>G93+'9º Medição'!H93</f>
        <v>1</v>
      </c>
      <c r="I93" s="345">
        <f>I92</f>
        <v>527.69000000000005</v>
      </c>
      <c r="J93" s="346">
        <f t="shared" si="3"/>
        <v>669.37</v>
      </c>
      <c r="K93" s="345">
        <f t="shared" si="4"/>
        <v>669.37</v>
      </c>
      <c r="L93" s="345">
        <f t="shared" si="5"/>
        <v>669.37</v>
      </c>
      <c r="M93" s="293"/>
      <c r="N93" s="347"/>
      <c r="O93" s="304"/>
    </row>
    <row r="94" spans="1:16" s="305" customFormat="1" ht="36">
      <c r="A94" s="342" t="s">
        <v>5</v>
      </c>
      <c r="B94" s="342" t="s">
        <v>91</v>
      </c>
      <c r="C94" s="342" t="s">
        <v>382</v>
      </c>
      <c r="D94" s="343" t="s">
        <v>282</v>
      </c>
      <c r="E94" s="342" t="s">
        <v>11</v>
      </c>
      <c r="F94" s="342"/>
      <c r="G94" s="344">
        <f>'9º Medição'!M94</f>
        <v>0</v>
      </c>
      <c r="H94" s="170">
        <f>G94+'9º Medição'!H94</f>
        <v>0</v>
      </c>
      <c r="I94" s="345">
        <v>60.02</v>
      </c>
      <c r="J94" s="346">
        <f t="shared" si="3"/>
        <v>76.13</v>
      </c>
      <c r="K94" s="345">
        <f t="shared" si="4"/>
        <v>0</v>
      </c>
      <c r="L94" s="345">
        <f t="shared" si="5"/>
        <v>0</v>
      </c>
      <c r="M94" s="293"/>
      <c r="N94" s="347"/>
      <c r="O94" s="304"/>
    </row>
    <row r="95" spans="1:16" s="307" customFormat="1" ht="120">
      <c r="A95" s="342" t="s">
        <v>472</v>
      </c>
      <c r="B95" s="342" t="s">
        <v>480</v>
      </c>
      <c r="C95" s="342" t="s">
        <v>383</v>
      </c>
      <c r="D95" s="343" t="s">
        <v>623</v>
      </c>
      <c r="E95" s="342" t="s">
        <v>11</v>
      </c>
      <c r="F95" s="342" t="s">
        <v>12</v>
      </c>
      <c r="G95" s="344">
        <f>'9º Medição'!M95</f>
        <v>1</v>
      </c>
      <c r="H95" s="170">
        <f>G95+'9º Medição'!H95</f>
        <v>1</v>
      </c>
      <c r="I95" s="345">
        <v>583.55999999999995</v>
      </c>
      <c r="J95" s="346">
        <f t="shared" si="3"/>
        <v>740.24</v>
      </c>
      <c r="K95" s="345">
        <f t="shared" si="4"/>
        <v>740.24</v>
      </c>
      <c r="L95" s="345">
        <f t="shared" si="5"/>
        <v>740.24</v>
      </c>
      <c r="M95" s="293"/>
      <c r="N95" s="347"/>
      <c r="O95" s="304"/>
    </row>
    <row r="96" spans="1:16" s="307" customFormat="1" ht="48">
      <c r="A96" s="342" t="s">
        <v>472</v>
      </c>
      <c r="B96" s="342" t="s">
        <v>479</v>
      </c>
      <c r="C96" s="342" t="s">
        <v>384</v>
      </c>
      <c r="D96" s="343" t="s">
        <v>522</v>
      </c>
      <c r="E96" s="342" t="s">
        <v>11</v>
      </c>
      <c r="F96" s="342" t="s">
        <v>118</v>
      </c>
      <c r="G96" s="344">
        <f>'9º Medição'!M96</f>
        <v>2</v>
      </c>
      <c r="H96" s="170">
        <f>G96+'9º Medição'!H96</f>
        <v>2</v>
      </c>
      <c r="I96" s="345">
        <v>472.28</v>
      </c>
      <c r="J96" s="346">
        <f t="shared" si="3"/>
        <v>599.08000000000004</v>
      </c>
      <c r="K96" s="345">
        <f t="shared" si="4"/>
        <v>1198.1600000000001</v>
      </c>
      <c r="L96" s="345">
        <f t="shared" si="5"/>
        <v>1198.1600000000001</v>
      </c>
      <c r="M96" s="293"/>
      <c r="N96" s="347"/>
      <c r="O96" s="304"/>
    </row>
    <row r="97" spans="1:16" s="307" customFormat="1" ht="48">
      <c r="A97" s="342" t="s">
        <v>472</v>
      </c>
      <c r="B97" s="342" t="s">
        <v>482</v>
      </c>
      <c r="C97" s="342" t="s">
        <v>385</v>
      </c>
      <c r="D97" s="343" t="s">
        <v>523</v>
      </c>
      <c r="E97" s="342" t="s">
        <v>11</v>
      </c>
      <c r="F97" s="342" t="s">
        <v>12</v>
      </c>
      <c r="G97" s="344">
        <f>'9º Medição'!M97</f>
        <v>1</v>
      </c>
      <c r="H97" s="170">
        <f>G97+'9º Medição'!H97</f>
        <v>1</v>
      </c>
      <c r="I97" s="345">
        <v>394.43</v>
      </c>
      <c r="J97" s="346">
        <f t="shared" si="3"/>
        <v>500.33</v>
      </c>
      <c r="K97" s="345">
        <f t="shared" si="4"/>
        <v>500.33</v>
      </c>
      <c r="L97" s="345">
        <f t="shared" si="5"/>
        <v>500.33</v>
      </c>
      <c r="M97" s="293"/>
      <c r="N97" s="347"/>
      <c r="O97" s="304"/>
    </row>
    <row r="98" spans="1:16" s="305" customFormat="1" ht="48">
      <c r="A98" s="342" t="s">
        <v>5</v>
      </c>
      <c r="B98" s="342" t="s">
        <v>92</v>
      </c>
      <c r="C98" s="342" t="s">
        <v>386</v>
      </c>
      <c r="D98" s="343" t="s">
        <v>283</v>
      </c>
      <c r="E98" s="342" t="s">
        <v>29</v>
      </c>
      <c r="F98" s="342" t="s">
        <v>284</v>
      </c>
      <c r="G98" s="344">
        <f>'9º Medição'!M98</f>
        <v>150.57</v>
      </c>
      <c r="H98" s="170">
        <f>G98+'9º Medição'!H98</f>
        <v>150.57</v>
      </c>
      <c r="I98" s="345">
        <v>17.95</v>
      </c>
      <c r="J98" s="346">
        <f t="shared" si="3"/>
        <v>22.77</v>
      </c>
      <c r="K98" s="345">
        <f t="shared" si="4"/>
        <v>3428.4788999999996</v>
      </c>
      <c r="L98" s="345">
        <f t="shared" si="5"/>
        <v>3428.48</v>
      </c>
      <c r="M98" s="293"/>
      <c r="N98" s="347"/>
      <c r="O98" s="304"/>
    </row>
    <row r="99" spans="1:16" s="305" customFormat="1">
      <c r="A99" s="342"/>
      <c r="B99" s="342"/>
      <c r="C99" s="342"/>
      <c r="D99" s="350" t="s">
        <v>93</v>
      </c>
      <c r="E99" s="342"/>
      <c r="F99" s="342"/>
      <c r="G99" s="344">
        <f>'9º Medição'!M99</f>
        <v>0</v>
      </c>
      <c r="H99" s="170">
        <f>G99+'9º Medição'!H99</f>
        <v>0</v>
      </c>
      <c r="I99" s="345"/>
      <c r="J99" s="346">
        <f t="shared" si="3"/>
        <v>0</v>
      </c>
      <c r="K99" s="345">
        <f t="shared" si="4"/>
        <v>0</v>
      </c>
      <c r="L99" s="345">
        <f t="shared" si="5"/>
        <v>0</v>
      </c>
      <c r="M99" s="293"/>
      <c r="N99" s="347"/>
      <c r="O99" s="304"/>
    </row>
    <row r="100" spans="1:16" s="305" customFormat="1">
      <c r="A100" s="342" t="s">
        <v>5</v>
      </c>
      <c r="B100" s="342">
        <v>94575</v>
      </c>
      <c r="C100" s="342" t="s">
        <v>387</v>
      </c>
      <c r="D100" s="343" t="s">
        <v>95</v>
      </c>
      <c r="E100" s="342" t="s">
        <v>29</v>
      </c>
      <c r="F100" s="342" t="s">
        <v>96</v>
      </c>
      <c r="G100" s="344">
        <f>'9º Medição'!M100</f>
        <v>41.2</v>
      </c>
      <c r="H100" s="170">
        <f>G100+'9º Medição'!H100</f>
        <v>41.2</v>
      </c>
      <c r="I100" s="345">
        <v>491</v>
      </c>
      <c r="J100" s="346">
        <f t="shared" si="3"/>
        <v>622.83000000000004</v>
      </c>
      <c r="K100" s="345">
        <f t="shared" si="4"/>
        <v>25660.596000000005</v>
      </c>
      <c r="L100" s="345">
        <f t="shared" si="5"/>
        <v>25660.6</v>
      </c>
      <c r="M100" s="293"/>
      <c r="N100" s="347"/>
      <c r="O100" s="304"/>
    </row>
    <row r="101" spans="1:16" s="307" customFormat="1" ht="24">
      <c r="A101" s="342" t="s">
        <v>472</v>
      </c>
      <c r="B101" s="342" t="s">
        <v>483</v>
      </c>
      <c r="C101" s="342" t="s">
        <v>388</v>
      </c>
      <c r="D101" s="343" t="s">
        <v>97</v>
      </c>
      <c r="E101" s="342" t="s">
        <v>29</v>
      </c>
      <c r="F101" s="342" t="s">
        <v>98</v>
      </c>
      <c r="G101" s="344">
        <f>'9º Medição'!M101</f>
        <v>0.8</v>
      </c>
      <c r="H101" s="170">
        <f>G101+'9º Medição'!H101</f>
        <v>0.8</v>
      </c>
      <c r="I101" s="345">
        <v>480.33</v>
      </c>
      <c r="J101" s="346">
        <f t="shared" si="3"/>
        <v>609.29</v>
      </c>
      <c r="K101" s="345">
        <f t="shared" si="4"/>
        <v>487.43200000000002</v>
      </c>
      <c r="L101" s="345">
        <f t="shared" si="5"/>
        <v>487.43</v>
      </c>
      <c r="M101" s="293"/>
      <c r="N101" s="347"/>
      <c r="O101" s="304"/>
    </row>
    <row r="102" spans="1:16" s="305" customFormat="1" ht="24">
      <c r="A102" s="342" t="s">
        <v>5</v>
      </c>
      <c r="B102" s="342">
        <v>91341</v>
      </c>
      <c r="C102" s="342" t="s">
        <v>389</v>
      </c>
      <c r="D102" s="343" t="s">
        <v>100</v>
      </c>
      <c r="E102" s="342" t="s">
        <v>29</v>
      </c>
      <c r="F102" s="342" t="s">
        <v>101</v>
      </c>
      <c r="G102" s="344">
        <f>'9º Medição'!M102</f>
        <v>15.57</v>
      </c>
      <c r="H102" s="170">
        <f>G102+'9º Medição'!H102</f>
        <v>15.57</v>
      </c>
      <c r="I102" s="345">
        <v>607.19000000000005</v>
      </c>
      <c r="J102" s="346">
        <f t="shared" si="3"/>
        <v>770.21</v>
      </c>
      <c r="K102" s="345">
        <f t="shared" si="4"/>
        <v>11992.1697</v>
      </c>
      <c r="L102" s="345">
        <f t="shared" si="5"/>
        <v>11992.17</v>
      </c>
      <c r="M102" s="293"/>
      <c r="N102" s="347"/>
      <c r="O102" s="304"/>
    </row>
    <row r="103" spans="1:16" s="307" customFormat="1">
      <c r="A103" s="342"/>
      <c r="B103" s="342"/>
      <c r="C103" s="342" t="s">
        <v>390</v>
      </c>
      <c r="D103" s="350" t="s">
        <v>102</v>
      </c>
      <c r="E103" s="342"/>
      <c r="F103" s="342"/>
      <c r="G103" s="344">
        <f>'9º Medição'!M103</f>
        <v>0</v>
      </c>
      <c r="H103" s="170">
        <f>G103+'9º Medição'!H103</f>
        <v>0</v>
      </c>
      <c r="I103" s="345"/>
      <c r="J103" s="346">
        <f t="shared" si="3"/>
        <v>0</v>
      </c>
      <c r="K103" s="345"/>
      <c r="L103" s="345">
        <f t="shared" si="5"/>
        <v>0</v>
      </c>
      <c r="M103" s="293"/>
      <c r="N103" s="347"/>
      <c r="O103" s="304"/>
    </row>
    <row r="104" spans="1:16" s="306" customFormat="1" ht="24">
      <c r="A104" s="342" t="s">
        <v>31</v>
      </c>
      <c r="B104" s="342">
        <v>263</v>
      </c>
      <c r="C104" s="342" t="s">
        <v>391</v>
      </c>
      <c r="D104" s="343" t="s">
        <v>103</v>
      </c>
      <c r="E104" s="342" t="s">
        <v>29</v>
      </c>
      <c r="F104" s="342" t="s">
        <v>104</v>
      </c>
      <c r="G104" s="344">
        <f>'9º Medição'!M104</f>
        <v>17.43</v>
      </c>
      <c r="H104" s="170">
        <f>G104+'9º Medição'!H104</f>
        <v>17.43</v>
      </c>
      <c r="I104" s="345">
        <v>216.39</v>
      </c>
      <c r="J104" s="346">
        <f t="shared" si="3"/>
        <v>274.49</v>
      </c>
      <c r="K104" s="345">
        <f t="shared" si="4"/>
        <v>4784.3607000000002</v>
      </c>
      <c r="L104" s="345">
        <f t="shared" si="5"/>
        <v>4784.3599999999997</v>
      </c>
      <c r="M104" s="293"/>
      <c r="N104" s="347"/>
      <c r="O104" s="304"/>
    </row>
    <row r="105" spans="1:16" s="305" customFormat="1" ht="24">
      <c r="A105" s="342" t="s">
        <v>5</v>
      </c>
      <c r="B105" s="342">
        <v>72116</v>
      </c>
      <c r="C105" s="342" t="s">
        <v>392</v>
      </c>
      <c r="D105" s="343" t="s">
        <v>105</v>
      </c>
      <c r="E105" s="342" t="s">
        <v>29</v>
      </c>
      <c r="F105" s="342" t="s">
        <v>96</v>
      </c>
      <c r="G105" s="344">
        <f>'9º Medição'!M105</f>
        <v>41.2</v>
      </c>
      <c r="H105" s="170">
        <f>G105+'9º Medição'!H105</f>
        <v>41.2</v>
      </c>
      <c r="I105" s="345">
        <v>72.27</v>
      </c>
      <c r="J105" s="346">
        <f t="shared" si="3"/>
        <v>91.67</v>
      </c>
      <c r="K105" s="345">
        <f t="shared" si="4"/>
        <v>3776.8040000000005</v>
      </c>
      <c r="L105" s="345">
        <f t="shared" si="5"/>
        <v>3776.8</v>
      </c>
      <c r="M105" s="293"/>
      <c r="N105" s="347"/>
      <c r="O105" s="304"/>
    </row>
    <row r="106" spans="1:16" s="307" customFormat="1" ht="27" customHeight="1">
      <c r="A106" s="342" t="s">
        <v>472</v>
      </c>
      <c r="B106" s="342" t="s">
        <v>484</v>
      </c>
      <c r="C106" s="342" t="s">
        <v>393</v>
      </c>
      <c r="D106" s="343" t="s">
        <v>106</v>
      </c>
      <c r="E106" s="342" t="s">
        <v>29</v>
      </c>
      <c r="F106" s="342" t="s">
        <v>107</v>
      </c>
      <c r="G106" s="344">
        <f>'9º Medição'!M106</f>
        <v>3.64</v>
      </c>
      <c r="H106" s="170">
        <f>G106+'9º Medição'!H106</f>
        <v>3.64</v>
      </c>
      <c r="I106" s="345">
        <v>248.2</v>
      </c>
      <c r="J106" s="346">
        <f t="shared" si="3"/>
        <v>314.83999999999997</v>
      </c>
      <c r="K106" s="345">
        <f t="shared" si="4"/>
        <v>1146.0175999999999</v>
      </c>
      <c r="L106" s="345">
        <f t="shared" si="5"/>
        <v>1146.02</v>
      </c>
      <c r="M106" s="293"/>
      <c r="N106" s="347"/>
      <c r="O106" s="304"/>
    </row>
    <row r="107" spans="1:16" s="307" customFormat="1">
      <c r="A107" s="342"/>
      <c r="B107" s="342"/>
      <c r="C107" s="342"/>
      <c r="D107" s="343"/>
      <c r="E107" s="342"/>
      <c r="F107" s="342"/>
      <c r="G107" s="344">
        <f>'9º Medição'!M107</f>
        <v>0</v>
      </c>
      <c r="H107" s="170">
        <f>G107+'9º Medição'!H107</f>
        <v>0</v>
      </c>
      <c r="I107" s="345"/>
      <c r="J107" s="346">
        <f t="shared" si="3"/>
        <v>0</v>
      </c>
      <c r="K107" s="345"/>
      <c r="L107" s="345">
        <f t="shared" si="5"/>
        <v>0</v>
      </c>
      <c r="M107" s="293"/>
      <c r="N107" s="347"/>
      <c r="O107" s="304"/>
    </row>
    <row r="108" spans="1:16" s="305" customFormat="1">
      <c r="A108" s="342"/>
      <c r="B108" s="342"/>
      <c r="C108" s="349">
        <v>9</v>
      </c>
      <c r="D108" s="350" t="s">
        <v>108</v>
      </c>
      <c r="E108" s="342"/>
      <c r="F108" s="342"/>
      <c r="G108" s="344">
        <f>'9º Medição'!M108</f>
        <v>0</v>
      </c>
      <c r="H108" s="170">
        <f>G108+'9º Medição'!H108</f>
        <v>0</v>
      </c>
      <c r="I108" s="346"/>
      <c r="J108" s="346">
        <f t="shared" si="3"/>
        <v>0</v>
      </c>
      <c r="K108" s="345"/>
      <c r="L108" s="345">
        <f t="shared" si="5"/>
        <v>0</v>
      </c>
      <c r="M108" s="293">
        <f>SUM(L110:L157)</f>
        <v>69753.600000000006</v>
      </c>
      <c r="N108" s="347"/>
      <c r="O108" s="304"/>
      <c r="P108" s="304"/>
    </row>
    <row r="109" spans="1:16" s="305" customFormat="1">
      <c r="A109" s="755" t="s">
        <v>109</v>
      </c>
      <c r="B109" s="755"/>
      <c r="C109" s="755"/>
      <c r="D109" s="755"/>
      <c r="E109" s="755"/>
      <c r="F109" s="755"/>
      <c r="G109" s="344">
        <f>'9º Medição'!M109</f>
        <v>0</v>
      </c>
      <c r="H109" s="170">
        <f>G109+'9º Medição'!H109</f>
        <v>0</v>
      </c>
      <c r="I109" s="345"/>
      <c r="J109" s="346">
        <f t="shared" si="3"/>
        <v>0</v>
      </c>
      <c r="K109" s="345"/>
      <c r="L109" s="345">
        <f t="shared" si="5"/>
        <v>0</v>
      </c>
      <c r="M109" s="293"/>
      <c r="N109" s="347"/>
      <c r="O109" s="304"/>
    </row>
    <row r="110" spans="1:16" s="307" customFormat="1" ht="24">
      <c r="A110" s="342" t="s">
        <v>472</v>
      </c>
      <c r="B110" s="342" t="s">
        <v>485</v>
      </c>
      <c r="C110" s="342" t="s">
        <v>394</v>
      </c>
      <c r="D110" s="343" t="s">
        <v>110</v>
      </c>
      <c r="E110" s="342" t="s">
        <v>111</v>
      </c>
      <c r="F110" s="342" t="s">
        <v>12</v>
      </c>
      <c r="G110" s="344">
        <f>'9º Medição'!M110</f>
        <v>1</v>
      </c>
      <c r="H110" s="170">
        <f>G110+'9º Medição'!H110</f>
        <v>1</v>
      </c>
      <c r="I110" s="367">
        <v>3567.05</v>
      </c>
      <c r="J110" s="346">
        <f t="shared" si="3"/>
        <v>4524.74</v>
      </c>
      <c r="K110" s="345">
        <f t="shared" si="4"/>
        <v>4524.74</v>
      </c>
      <c r="L110" s="345">
        <f t="shared" si="5"/>
        <v>4524.74</v>
      </c>
      <c r="M110" s="293"/>
      <c r="N110" s="347"/>
      <c r="O110" s="304"/>
    </row>
    <row r="111" spans="1:16" s="306" customFormat="1">
      <c r="A111" s="755" t="s">
        <v>112</v>
      </c>
      <c r="B111" s="755"/>
      <c r="C111" s="755"/>
      <c r="D111" s="755"/>
      <c r="E111" s="755"/>
      <c r="F111" s="755"/>
      <c r="G111" s="344">
        <f>'9º Medição'!M111</f>
        <v>0</v>
      </c>
      <c r="H111" s="170">
        <f>G111+'9º Medição'!H111</f>
        <v>0</v>
      </c>
      <c r="I111" s="345"/>
      <c r="J111" s="346">
        <f t="shared" si="3"/>
        <v>0</v>
      </c>
      <c r="K111" s="345"/>
      <c r="L111" s="345"/>
      <c r="M111" s="293"/>
      <c r="N111" s="347"/>
      <c r="O111" s="304"/>
    </row>
    <row r="112" spans="1:16" s="307" customFormat="1" ht="180">
      <c r="A112" s="342" t="s">
        <v>31</v>
      </c>
      <c r="B112" s="342">
        <v>26322</v>
      </c>
      <c r="C112" s="342" t="s">
        <v>285</v>
      </c>
      <c r="D112" s="343" t="s">
        <v>286</v>
      </c>
      <c r="E112" s="342" t="s">
        <v>11</v>
      </c>
      <c r="F112" s="342" t="s">
        <v>287</v>
      </c>
      <c r="G112" s="344">
        <f>'9º Medição'!M112</f>
        <v>48</v>
      </c>
      <c r="H112" s="170">
        <f>G112+'9º Medição'!H112</f>
        <v>48</v>
      </c>
      <c r="I112" s="345">
        <v>125.56</v>
      </c>
      <c r="J112" s="346">
        <f t="shared" si="3"/>
        <v>159.27000000000001</v>
      </c>
      <c r="K112" s="345">
        <f t="shared" si="4"/>
        <v>7644.9600000000009</v>
      </c>
      <c r="L112" s="345">
        <f t="shared" si="5"/>
        <v>7644.96</v>
      </c>
      <c r="M112" s="293"/>
      <c r="N112" s="347"/>
      <c r="O112" s="304"/>
    </row>
    <row r="113" spans="1:15" s="307" customFormat="1" ht="108">
      <c r="A113" s="342" t="s">
        <v>31</v>
      </c>
      <c r="B113" s="342">
        <v>75968</v>
      </c>
      <c r="C113" s="342" t="s">
        <v>288</v>
      </c>
      <c r="D113" s="343" t="s">
        <v>289</v>
      </c>
      <c r="E113" s="342" t="s">
        <v>11</v>
      </c>
      <c r="F113" s="342" t="s">
        <v>128</v>
      </c>
      <c r="G113" s="344">
        <f>'9º Medição'!M113</f>
        <v>11</v>
      </c>
      <c r="H113" s="170">
        <f>G113+'9º Medição'!H113</f>
        <v>11</v>
      </c>
      <c r="I113" s="345">
        <v>105.96</v>
      </c>
      <c r="J113" s="346">
        <f t="shared" si="3"/>
        <v>134.41</v>
      </c>
      <c r="K113" s="345">
        <f t="shared" si="4"/>
        <v>1478.51</v>
      </c>
      <c r="L113" s="345">
        <f t="shared" si="5"/>
        <v>1478.51</v>
      </c>
      <c r="M113" s="293"/>
      <c r="N113" s="347"/>
      <c r="O113" s="304"/>
    </row>
    <row r="114" spans="1:15" s="307" customFormat="1" ht="24">
      <c r="A114" s="342" t="s">
        <v>31</v>
      </c>
      <c r="B114" s="342">
        <v>24</v>
      </c>
      <c r="C114" s="342" t="s">
        <v>395</v>
      </c>
      <c r="D114" s="343" t="s">
        <v>113</v>
      </c>
      <c r="E114" s="342" t="s">
        <v>11</v>
      </c>
      <c r="F114" s="342" t="s">
        <v>114</v>
      </c>
      <c r="G114" s="344">
        <f>'9º Medição'!M114</f>
        <v>23</v>
      </c>
      <c r="H114" s="170">
        <f>G114+'9º Medição'!H114</f>
        <v>23</v>
      </c>
      <c r="I114" s="345">
        <v>53.78</v>
      </c>
      <c r="J114" s="346">
        <f t="shared" si="3"/>
        <v>68.22</v>
      </c>
      <c r="K114" s="345">
        <f t="shared" si="4"/>
        <v>1569.06</v>
      </c>
      <c r="L114" s="345">
        <f t="shared" si="5"/>
        <v>1569.06</v>
      </c>
      <c r="M114" s="293"/>
      <c r="N114" s="347"/>
      <c r="O114" s="304"/>
    </row>
    <row r="115" spans="1:15" s="307" customFormat="1" ht="24">
      <c r="A115" s="342" t="s">
        <v>31</v>
      </c>
      <c r="B115" s="342">
        <v>25</v>
      </c>
      <c r="C115" s="342" t="s">
        <v>396</v>
      </c>
      <c r="D115" s="343" t="s">
        <v>115</v>
      </c>
      <c r="E115" s="342" t="s">
        <v>11</v>
      </c>
      <c r="F115" s="342" t="s">
        <v>116</v>
      </c>
      <c r="G115" s="344">
        <f>'9º Medição'!M115</f>
        <v>3</v>
      </c>
      <c r="H115" s="170">
        <f>G115+'9º Medição'!H115</f>
        <v>3</v>
      </c>
      <c r="I115" s="345">
        <v>62.89</v>
      </c>
      <c r="J115" s="346">
        <f t="shared" si="3"/>
        <v>79.77</v>
      </c>
      <c r="K115" s="345">
        <f t="shared" si="4"/>
        <v>239.31</v>
      </c>
      <c r="L115" s="345">
        <f t="shared" si="5"/>
        <v>239.31</v>
      </c>
      <c r="M115" s="293"/>
      <c r="N115" s="347"/>
      <c r="O115" s="304"/>
    </row>
    <row r="116" spans="1:15" s="307" customFormat="1" ht="24">
      <c r="A116" s="342" t="s">
        <v>472</v>
      </c>
      <c r="B116" s="342" t="s">
        <v>486</v>
      </c>
      <c r="C116" s="342" t="s">
        <v>397</v>
      </c>
      <c r="D116" s="343" t="s">
        <v>117</v>
      </c>
      <c r="E116" s="342" t="s">
        <v>11</v>
      </c>
      <c r="F116" s="342" t="s">
        <v>118</v>
      </c>
      <c r="G116" s="344">
        <f>'9º Medição'!M116</f>
        <v>2</v>
      </c>
      <c r="H116" s="170">
        <f>G116+'9º Medição'!H116</f>
        <v>2</v>
      </c>
      <c r="I116" s="345">
        <v>423.05</v>
      </c>
      <c r="J116" s="346">
        <f t="shared" si="3"/>
        <v>536.63</v>
      </c>
      <c r="K116" s="345">
        <f t="shared" si="4"/>
        <v>1073.26</v>
      </c>
      <c r="L116" s="345">
        <f t="shared" si="5"/>
        <v>1073.26</v>
      </c>
      <c r="M116" s="293"/>
      <c r="N116" s="347"/>
      <c r="O116" s="304"/>
    </row>
    <row r="117" spans="1:15" s="307" customFormat="1" ht="24">
      <c r="A117" s="342" t="s">
        <v>472</v>
      </c>
      <c r="B117" s="342" t="s">
        <v>487</v>
      </c>
      <c r="C117" s="342" t="s">
        <v>398</v>
      </c>
      <c r="D117" s="343" t="s">
        <v>119</v>
      </c>
      <c r="E117" s="342" t="s">
        <v>11</v>
      </c>
      <c r="F117" s="342" t="s">
        <v>118</v>
      </c>
      <c r="G117" s="344">
        <f>'9º Medição'!M117</f>
        <v>2</v>
      </c>
      <c r="H117" s="170">
        <f>G117+'9º Medição'!H117</f>
        <v>2</v>
      </c>
      <c r="I117" s="345">
        <v>53.24</v>
      </c>
      <c r="J117" s="346">
        <f t="shared" si="3"/>
        <v>67.53</v>
      </c>
      <c r="K117" s="345">
        <f t="shared" si="4"/>
        <v>135.06</v>
      </c>
      <c r="L117" s="345">
        <f t="shared" si="5"/>
        <v>135.06</v>
      </c>
      <c r="M117" s="293"/>
      <c r="N117" s="347"/>
      <c r="O117" s="304"/>
    </row>
    <row r="118" spans="1:15" s="307" customFormat="1" ht="24">
      <c r="A118" s="342" t="s">
        <v>472</v>
      </c>
      <c r="B118" s="342" t="s">
        <v>488</v>
      </c>
      <c r="C118" s="342" t="s">
        <v>399</v>
      </c>
      <c r="D118" s="343" t="s">
        <v>120</v>
      </c>
      <c r="E118" s="342" t="s">
        <v>121</v>
      </c>
      <c r="F118" s="342" t="s">
        <v>122</v>
      </c>
      <c r="G118" s="344">
        <f>'9º Medição'!M118</f>
        <v>87</v>
      </c>
      <c r="H118" s="170">
        <f>G118+'9º Medição'!H118</f>
        <v>87</v>
      </c>
      <c r="I118" s="345">
        <v>136.58000000000001</v>
      </c>
      <c r="J118" s="346">
        <f t="shared" si="3"/>
        <v>173.25</v>
      </c>
      <c r="K118" s="345">
        <f t="shared" si="4"/>
        <v>15072.75</v>
      </c>
      <c r="L118" s="345">
        <f t="shared" si="5"/>
        <v>15072.75</v>
      </c>
      <c r="M118" s="293"/>
      <c r="N118" s="347"/>
      <c r="O118" s="304"/>
    </row>
    <row r="119" spans="1:15" s="307" customFormat="1" ht="48">
      <c r="A119" s="342" t="s">
        <v>31</v>
      </c>
      <c r="B119" s="342" t="s">
        <v>290</v>
      </c>
      <c r="C119" s="342" t="s">
        <v>291</v>
      </c>
      <c r="D119" s="343" t="s">
        <v>292</v>
      </c>
      <c r="E119" s="342" t="s">
        <v>11</v>
      </c>
      <c r="F119" s="342" t="s">
        <v>116</v>
      </c>
      <c r="G119" s="344">
        <f>'9º Medição'!M119</f>
        <v>3</v>
      </c>
      <c r="H119" s="170">
        <f>G119+'9º Medição'!H119</f>
        <v>3</v>
      </c>
      <c r="I119" s="345">
        <v>7.37</v>
      </c>
      <c r="J119" s="346">
        <f t="shared" si="3"/>
        <v>9.35</v>
      </c>
      <c r="K119" s="345">
        <f t="shared" si="4"/>
        <v>28.049999999999997</v>
      </c>
      <c r="L119" s="345">
        <f t="shared" si="5"/>
        <v>28.05</v>
      </c>
      <c r="M119" s="293"/>
      <c r="N119" s="347"/>
      <c r="O119" s="304"/>
    </row>
    <row r="120" spans="1:15" s="307" customFormat="1" ht="24">
      <c r="A120" s="342" t="s">
        <v>31</v>
      </c>
      <c r="B120" s="342">
        <v>52</v>
      </c>
      <c r="C120" s="342" t="s">
        <v>400</v>
      </c>
      <c r="D120" s="343" t="s">
        <v>123</v>
      </c>
      <c r="E120" s="342" t="s">
        <v>11</v>
      </c>
      <c r="F120" s="342" t="s">
        <v>124</v>
      </c>
      <c r="G120" s="344">
        <f>'9º Medição'!M120</f>
        <v>64</v>
      </c>
      <c r="H120" s="170">
        <f>G120+'9º Medição'!H120</f>
        <v>64</v>
      </c>
      <c r="I120" s="345">
        <v>17.329999999999998</v>
      </c>
      <c r="J120" s="346">
        <f t="shared" si="3"/>
        <v>21.98</v>
      </c>
      <c r="K120" s="345">
        <f t="shared" si="4"/>
        <v>1406.72</v>
      </c>
      <c r="L120" s="345">
        <f t="shared" si="5"/>
        <v>1406.72</v>
      </c>
      <c r="M120" s="293"/>
      <c r="N120" s="347"/>
      <c r="O120" s="304"/>
    </row>
    <row r="121" spans="1:15" s="307" customFormat="1" ht="24">
      <c r="A121" s="342" t="s">
        <v>31</v>
      </c>
      <c r="B121" s="342">
        <v>51</v>
      </c>
      <c r="C121" s="342" t="s">
        <v>401</v>
      </c>
      <c r="D121" s="343" t="s">
        <v>125</v>
      </c>
      <c r="E121" s="342" t="s">
        <v>11</v>
      </c>
      <c r="F121" s="342" t="s">
        <v>126</v>
      </c>
      <c r="G121" s="344">
        <f>'9º Medição'!M121</f>
        <v>4</v>
      </c>
      <c r="H121" s="170">
        <f>G121+'9º Medição'!H121</f>
        <v>4</v>
      </c>
      <c r="I121" s="345">
        <v>23.21</v>
      </c>
      <c r="J121" s="346">
        <f t="shared" si="3"/>
        <v>29.44</v>
      </c>
      <c r="K121" s="345">
        <f t="shared" si="4"/>
        <v>117.76</v>
      </c>
      <c r="L121" s="345">
        <f t="shared" si="5"/>
        <v>117.76</v>
      </c>
      <c r="M121" s="293"/>
      <c r="N121" s="347"/>
      <c r="O121" s="304"/>
    </row>
    <row r="122" spans="1:15" s="307" customFormat="1" ht="24">
      <c r="A122" s="342" t="s">
        <v>31</v>
      </c>
      <c r="B122" s="342">
        <v>30</v>
      </c>
      <c r="C122" s="342" t="s">
        <v>402</v>
      </c>
      <c r="D122" s="343" t="s">
        <v>127</v>
      </c>
      <c r="E122" s="342" t="s">
        <v>11</v>
      </c>
      <c r="F122" s="342" t="s">
        <v>128</v>
      </c>
      <c r="G122" s="344">
        <f>'9º Medição'!M122</f>
        <v>11</v>
      </c>
      <c r="H122" s="170">
        <f>G122+'9º Medição'!H122</f>
        <v>11</v>
      </c>
      <c r="I122" s="345">
        <v>26.7</v>
      </c>
      <c r="J122" s="346">
        <f t="shared" si="3"/>
        <v>33.869999999999997</v>
      </c>
      <c r="K122" s="345">
        <f t="shared" si="4"/>
        <v>372.57</v>
      </c>
      <c r="L122" s="345">
        <f t="shared" si="5"/>
        <v>372.57</v>
      </c>
      <c r="M122" s="293"/>
      <c r="N122" s="347"/>
      <c r="O122" s="304"/>
    </row>
    <row r="123" spans="1:15" s="307" customFormat="1" ht="24">
      <c r="A123" s="342" t="s">
        <v>472</v>
      </c>
      <c r="B123" s="342" t="s">
        <v>489</v>
      </c>
      <c r="C123" s="342" t="s">
        <v>403</v>
      </c>
      <c r="D123" s="343" t="s">
        <v>129</v>
      </c>
      <c r="E123" s="342" t="s">
        <v>121</v>
      </c>
      <c r="F123" s="342">
        <v>82</v>
      </c>
      <c r="G123" s="344">
        <f>'9º Medição'!M123</f>
        <v>82</v>
      </c>
      <c r="H123" s="170">
        <f>G123+'9º Medição'!H123</f>
        <v>82</v>
      </c>
      <c r="I123" s="345">
        <v>124.73</v>
      </c>
      <c r="J123" s="346">
        <f t="shared" si="3"/>
        <v>158.22</v>
      </c>
      <c r="K123" s="345">
        <f t="shared" si="4"/>
        <v>12974.039999999999</v>
      </c>
      <c r="L123" s="345">
        <f t="shared" si="5"/>
        <v>12974.04</v>
      </c>
      <c r="M123" s="293"/>
      <c r="N123" s="347"/>
      <c r="O123" s="304"/>
    </row>
    <row r="124" spans="1:15" s="307" customFormat="1" ht="24">
      <c r="A124" s="342" t="s">
        <v>472</v>
      </c>
      <c r="B124" s="368" t="s">
        <v>624</v>
      </c>
      <c r="C124" s="342" t="s">
        <v>404</v>
      </c>
      <c r="D124" s="343" t="s">
        <v>130</v>
      </c>
      <c r="E124" s="342" t="s">
        <v>11</v>
      </c>
      <c r="F124" s="342" t="s">
        <v>131</v>
      </c>
      <c r="G124" s="344">
        <f>'9º Medição'!M124</f>
        <v>19</v>
      </c>
      <c r="H124" s="170">
        <f>G124+'9º Medição'!H124</f>
        <v>19</v>
      </c>
      <c r="I124" s="345">
        <v>11.23</v>
      </c>
      <c r="J124" s="346">
        <f t="shared" si="3"/>
        <v>14.25</v>
      </c>
      <c r="K124" s="345">
        <f t="shared" si="4"/>
        <v>270.75</v>
      </c>
      <c r="L124" s="345">
        <f t="shared" si="5"/>
        <v>270.75</v>
      </c>
      <c r="M124" s="293"/>
      <c r="N124" s="347"/>
      <c r="O124" s="304"/>
    </row>
    <row r="125" spans="1:15" s="307" customFormat="1" ht="24">
      <c r="A125" s="342" t="s">
        <v>472</v>
      </c>
      <c r="B125" s="369" t="s">
        <v>625</v>
      </c>
      <c r="C125" s="342" t="s">
        <v>405</v>
      </c>
      <c r="D125" s="343" t="s">
        <v>132</v>
      </c>
      <c r="E125" s="342" t="s">
        <v>11</v>
      </c>
      <c r="F125" s="342" t="s">
        <v>128</v>
      </c>
      <c r="G125" s="344">
        <f>'9º Medição'!M125</f>
        <v>11</v>
      </c>
      <c r="H125" s="170">
        <f>G125+'9º Medição'!H125</f>
        <v>11</v>
      </c>
      <c r="I125" s="345">
        <v>18.7</v>
      </c>
      <c r="J125" s="346">
        <f t="shared" si="3"/>
        <v>23.72</v>
      </c>
      <c r="K125" s="345">
        <f t="shared" si="4"/>
        <v>260.91999999999996</v>
      </c>
      <c r="L125" s="345">
        <f t="shared" si="5"/>
        <v>260.92</v>
      </c>
      <c r="M125" s="293"/>
      <c r="N125" s="347"/>
      <c r="O125" s="304"/>
    </row>
    <row r="126" spans="1:15" s="307" customFormat="1" ht="24">
      <c r="A126" s="342" t="s">
        <v>472</v>
      </c>
      <c r="B126" s="342" t="s">
        <v>490</v>
      </c>
      <c r="C126" s="342" t="s">
        <v>406</v>
      </c>
      <c r="D126" s="343" t="s">
        <v>133</v>
      </c>
      <c r="E126" s="342" t="s">
        <v>11</v>
      </c>
      <c r="F126" s="342" t="s">
        <v>126</v>
      </c>
      <c r="G126" s="344">
        <f>'9º Medição'!M126</f>
        <v>4</v>
      </c>
      <c r="H126" s="170">
        <f>G126+'9º Medição'!H126</f>
        <v>4</v>
      </c>
      <c r="I126" s="345">
        <v>26.27</v>
      </c>
      <c r="J126" s="346">
        <f t="shared" si="3"/>
        <v>33.32</v>
      </c>
      <c r="K126" s="345">
        <f t="shared" si="4"/>
        <v>133.28</v>
      </c>
      <c r="L126" s="345">
        <f t="shared" si="5"/>
        <v>133.28</v>
      </c>
      <c r="M126" s="293"/>
      <c r="N126" s="347"/>
      <c r="O126" s="304"/>
    </row>
    <row r="127" spans="1:15" s="307" customFormat="1" ht="24">
      <c r="A127" s="342" t="s">
        <v>31</v>
      </c>
      <c r="B127" s="342">
        <v>28</v>
      </c>
      <c r="C127" s="342" t="s">
        <v>407</v>
      </c>
      <c r="D127" s="343" t="s">
        <v>134</v>
      </c>
      <c r="E127" s="342" t="s">
        <v>11</v>
      </c>
      <c r="F127" s="342" t="s">
        <v>12</v>
      </c>
      <c r="G127" s="344">
        <f>'9º Medição'!M127</f>
        <v>1</v>
      </c>
      <c r="H127" s="170">
        <f>G127+'9º Medição'!H127</f>
        <v>1</v>
      </c>
      <c r="I127" s="345">
        <f>I126+I124</f>
        <v>37.5</v>
      </c>
      <c r="J127" s="346">
        <f t="shared" si="3"/>
        <v>47.57</v>
      </c>
      <c r="K127" s="345">
        <f t="shared" si="4"/>
        <v>47.57</v>
      </c>
      <c r="L127" s="345">
        <f t="shared" si="5"/>
        <v>47.57</v>
      </c>
      <c r="M127" s="293"/>
      <c r="N127" s="347"/>
      <c r="O127" s="304"/>
    </row>
    <row r="128" spans="1:15" s="307" customFormat="1" ht="24">
      <c r="A128" s="342" t="s">
        <v>5</v>
      </c>
      <c r="B128" s="342" t="s">
        <v>135</v>
      </c>
      <c r="C128" s="342" t="s">
        <v>408</v>
      </c>
      <c r="D128" s="343" t="s">
        <v>136</v>
      </c>
      <c r="E128" s="342" t="s">
        <v>11</v>
      </c>
      <c r="F128" s="342" t="s">
        <v>118</v>
      </c>
      <c r="G128" s="344">
        <f>'9º Medição'!M128</f>
        <v>2</v>
      </c>
      <c r="H128" s="170">
        <f>G128+'9º Medição'!H128</f>
        <v>2</v>
      </c>
      <c r="I128" s="345">
        <v>19.29</v>
      </c>
      <c r="J128" s="346">
        <f t="shared" si="3"/>
        <v>24.47</v>
      </c>
      <c r="K128" s="345">
        <f t="shared" si="4"/>
        <v>48.94</v>
      </c>
      <c r="L128" s="345">
        <f t="shared" si="5"/>
        <v>48.94</v>
      </c>
      <c r="M128" s="293"/>
      <c r="N128" s="347"/>
      <c r="O128" s="304"/>
    </row>
    <row r="129" spans="1:15" s="307" customFormat="1" ht="24" customHeight="1">
      <c r="A129" s="342" t="s">
        <v>492</v>
      </c>
      <c r="B129" s="342" t="s">
        <v>491</v>
      </c>
      <c r="C129" s="342" t="s">
        <v>409</v>
      </c>
      <c r="D129" s="343" t="s">
        <v>137</v>
      </c>
      <c r="E129" s="342" t="s">
        <v>121</v>
      </c>
      <c r="F129" s="342" t="s">
        <v>138</v>
      </c>
      <c r="G129" s="344">
        <f>'9º Medição'!M129</f>
        <v>37</v>
      </c>
      <c r="H129" s="170">
        <f>G129+'9º Medição'!H129</f>
        <v>37</v>
      </c>
      <c r="I129" s="345">
        <v>167.56</v>
      </c>
      <c r="J129" s="346">
        <f t="shared" si="3"/>
        <v>212.55</v>
      </c>
      <c r="K129" s="345">
        <f t="shared" si="4"/>
        <v>7864.35</v>
      </c>
      <c r="L129" s="345">
        <f t="shared" si="5"/>
        <v>7864.35</v>
      </c>
      <c r="M129" s="293"/>
      <c r="N129" s="347"/>
      <c r="O129" s="304"/>
    </row>
    <row r="130" spans="1:15" s="307" customFormat="1">
      <c r="A130" s="342"/>
      <c r="B130" s="342"/>
      <c r="C130" s="342"/>
      <c r="D130" s="343" t="s">
        <v>501</v>
      </c>
      <c r="E130" s="342"/>
      <c r="F130" s="342"/>
      <c r="G130" s="344">
        <f>'9º Medição'!M130</f>
        <v>0</v>
      </c>
      <c r="H130" s="170">
        <f>G130+'9º Medição'!H130</f>
        <v>0</v>
      </c>
      <c r="I130" s="345"/>
      <c r="J130" s="346">
        <f t="shared" si="3"/>
        <v>0</v>
      </c>
      <c r="K130" s="345"/>
      <c r="L130" s="345"/>
      <c r="M130" s="293"/>
      <c r="N130" s="347"/>
      <c r="O130" s="304"/>
    </row>
    <row r="131" spans="1:15" s="307" customFormat="1">
      <c r="A131" s="342"/>
      <c r="B131" s="342"/>
      <c r="C131" s="342"/>
      <c r="D131" s="350" t="s">
        <v>139</v>
      </c>
      <c r="E131" s="342"/>
      <c r="F131" s="342"/>
      <c r="G131" s="344">
        <f>'9º Medição'!M131</f>
        <v>0</v>
      </c>
      <c r="H131" s="170">
        <f>G131+'9º Medição'!H131</f>
        <v>0</v>
      </c>
      <c r="I131" s="345"/>
      <c r="J131" s="346">
        <f t="shared" si="3"/>
        <v>0</v>
      </c>
      <c r="K131" s="345"/>
      <c r="L131" s="345"/>
      <c r="M131" s="293"/>
      <c r="N131" s="347"/>
      <c r="O131" s="304"/>
    </row>
    <row r="132" spans="1:15" s="307" customFormat="1" ht="108">
      <c r="A132" s="342" t="s">
        <v>5</v>
      </c>
      <c r="B132" s="342" t="s">
        <v>294</v>
      </c>
      <c r="C132" s="342" t="s">
        <v>295</v>
      </c>
      <c r="D132" s="343" t="s">
        <v>296</v>
      </c>
      <c r="E132" s="342" t="s">
        <v>11</v>
      </c>
      <c r="F132" s="342" t="s">
        <v>12</v>
      </c>
      <c r="G132" s="344">
        <f>'9º Medição'!M132</f>
        <v>1</v>
      </c>
      <c r="H132" s="170">
        <f>G132+'9º Medição'!H132</f>
        <v>1</v>
      </c>
      <c r="I132" s="345">
        <v>304.89</v>
      </c>
      <c r="J132" s="346">
        <f t="shared" si="3"/>
        <v>386.75</v>
      </c>
      <c r="K132" s="345">
        <f t="shared" si="4"/>
        <v>386.75</v>
      </c>
      <c r="L132" s="345">
        <f t="shared" si="5"/>
        <v>386.75</v>
      </c>
      <c r="M132" s="293"/>
      <c r="N132" s="347"/>
      <c r="O132" s="304"/>
    </row>
    <row r="133" spans="1:15" s="307" customFormat="1" ht="36">
      <c r="A133" s="342" t="s">
        <v>5</v>
      </c>
      <c r="B133" s="342" t="s">
        <v>140</v>
      </c>
      <c r="C133" s="342" t="s">
        <v>410</v>
      </c>
      <c r="D133" s="343" t="s">
        <v>141</v>
      </c>
      <c r="E133" s="342" t="s">
        <v>11</v>
      </c>
      <c r="F133" s="342" t="s">
        <v>12</v>
      </c>
      <c r="G133" s="344">
        <f>'9º Medição'!M133</f>
        <v>1</v>
      </c>
      <c r="H133" s="170">
        <f>G133+'9º Medição'!H133</f>
        <v>1</v>
      </c>
      <c r="I133" s="345">
        <v>333.98</v>
      </c>
      <c r="J133" s="346">
        <f t="shared" si="3"/>
        <v>423.65</v>
      </c>
      <c r="K133" s="345">
        <f t="shared" si="4"/>
        <v>423.65</v>
      </c>
      <c r="L133" s="345">
        <f t="shared" si="5"/>
        <v>423.65</v>
      </c>
      <c r="M133" s="293"/>
      <c r="N133" s="347"/>
      <c r="O133" s="304"/>
    </row>
    <row r="134" spans="1:15" s="307" customFormat="1" ht="36">
      <c r="A134" s="342" t="s">
        <v>5</v>
      </c>
      <c r="B134" s="342" t="s">
        <v>142</v>
      </c>
      <c r="C134" s="342" t="s">
        <v>411</v>
      </c>
      <c r="D134" s="343" t="s">
        <v>143</v>
      </c>
      <c r="E134" s="342" t="s">
        <v>11</v>
      </c>
      <c r="F134" s="342" t="s">
        <v>12</v>
      </c>
      <c r="G134" s="344">
        <f>'9º Medição'!M134</f>
        <v>1</v>
      </c>
      <c r="H134" s="170">
        <f>G134+'9º Medição'!H134</f>
        <v>1</v>
      </c>
      <c r="I134" s="345">
        <v>114.58</v>
      </c>
      <c r="J134" s="346">
        <f t="shared" si="3"/>
        <v>145.34</v>
      </c>
      <c r="K134" s="345">
        <f t="shared" si="4"/>
        <v>145.34</v>
      </c>
      <c r="L134" s="345">
        <f t="shared" si="5"/>
        <v>145.34</v>
      </c>
      <c r="M134" s="293"/>
      <c r="N134" s="347"/>
      <c r="O134" s="304"/>
    </row>
    <row r="135" spans="1:15" s="307" customFormat="1" ht="36">
      <c r="A135" s="342" t="s">
        <v>472</v>
      </c>
      <c r="B135" s="342" t="s">
        <v>493</v>
      </c>
      <c r="C135" s="342" t="s">
        <v>412</v>
      </c>
      <c r="D135" s="343" t="s">
        <v>494</v>
      </c>
      <c r="E135" s="342" t="s">
        <v>11</v>
      </c>
      <c r="F135" s="342" t="s">
        <v>12</v>
      </c>
      <c r="G135" s="344">
        <f>'9º Medição'!M135</f>
        <v>1</v>
      </c>
      <c r="H135" s="170">
        <f>G135+'9º Medição'!H135</f>
        <v>1</v>
      </c>
      <c r="I135" s="345">
        <v>42.7</v>
      </c>
      <c r="J135" s="346">
        <f t="shared" si="3"/>
        <v>54.16</v>
      </c>
      <c r="K135" s="345">
        <f t="shared" si="4"/>
        <v>54.16</v>
      </c>
      <c r="L135" s="345">
        <f t="shared" si="5"/>
        <v>54.16</v>
      </c>
      <c r="M135" s="293"/>
      <c r="N135" s="347"/>
      <c r="O135" s="304"/>
    </row>
    <row r="136" spans="1:15" s="307" customFormat="1">
      <c r="A136" s="342"/>
      <c r="B136" s="342"/>
      <c r="C136" s="342"/>
      <c r="D136" s="343" t="s">
        <v>501</v>
      </c>
      <c r="E136" s="342"/>
      <c r="F136" s="342"/>
      <c r="G136" s="344">
        <f>'9º Medição'!M136</f>
        <v>0</v>
      </c>
      <c r="H136" s="170">
        <f>G136+'9º Medição'!H136</f>
        <v>0</v>
      </c>
      <c r="I136" s="345"/>
      <c r="J136" s="346">
        <f t="shared" si="3"/>
        <v>0</v>
      </c>
      <c r="K136" s="345"/>
      <c r="L136" s="345"/>
      <c r="M136" s="293"/>
      <c r="N136" s="347"/>
      <c r="O136" s="304"/>
    </row>
    <row r="137" spans="1:15" s="305" customFormat="1">
      <c r="A137" s="755" t="s">
        <v>144</v>
      </c>
      <c r="B137" s="755"/>
      <c r="C137" s="755"/>
      <c r="D137" s="755"/>
      <c r="E137" s="755"/>
      <c r="F137" s="342"/>
      <c r="G137" s="344">
        <f>'9º Medição'!M137</f>
        <v>0</v>
      </c>
      <c r="H137" s="170">
        <f>G137+'9º Medição'!H137</f>
        <v>0</v>
      </c>
      <c r="I137" s="345"/>
      <c r="J137" s="346">
        <f t="shared" si="3"/>
        <v>0</v>
      </c>
      <c r="K137" s="345"/>
      <c r="L137" s="345"/>
      <c r="M137" s="293"/>
      <c r="N137" s="347"/>
      <c r="O137" s="304"/>
    </row>
    <row r="138" spans="1:15" s="305" customFormat="1" ht="108">
      <c r="A138" s="342" t="s">
        <v>5</v>
      </c>
      <c r="B138" s="342" t="s">
        <v>294</v>
      </c>
      <c r="C138" s="342" t="s">
        <v>297</v>
      </c>
      <c r="D138" s="343" t="s">
        <v>296</v>
      </c>
      <c r="E138" s="342" t="s">
        <v>11</v>
      </c>
      <c r="F138" s="342" t="s">
        <v>118</v>
      </c>
      <c r="G138" s="344">
        <f>'9º Medição'!M138</f>
        <v>2</v>
      </c>
      <c r="H138" s="170">
        <f>G138+'9º Medição'!H138</f>
        <v>2</v>
      </c>
      <c r="I138" s="345">
        <f>I132</f>
        <v>304.89</v>
      </c>
      <c r="J138" s="346">
        <f t="shared" si="3"/>
        <v>386.75</v>
      </c>
      <c r="K138" s="345">
        <f t="shared" si="4"/>
        <v>773.5</v>
      </c>
      <c r="L138" s="345">
        <f t="shared" si="5"/>
        <v>773.5</v>
      </c>
      <c r="M138" s="293"/>
      <c r="N138" s="347"/>
      <c r="O138" s="304"/>
    </row>
    <row r="139" spans="1:15" s="307" customFormat="1" ht="24">
      <c r="A139" s="342" t="s">
        <v>31</v>
      </c>
      <c r="B139" s="342">
        <v>20</v>
      </c>
      <c r="C139" s="342" t="s">
        <v>413</v>
      </c>
      <c r="D139" s="343" t="s">
        <v>145</v>
      </c>
      <c r="E139" s="342" t="s">
        <v>11</v>
      </c>
      <c r="F139" s="342" t="s">
        <v>118</v>
      </c>
      <c r="G139" s="344">
        <f>'9º Medição'!M139</f>
        <v>2</v>
      </c>
      <c r="H139" s="170">
        <f>G139+'9º Medição'!H139</f>
        <v>2</v>
      </c>
      <c r="I139" s="345">
        <v>29.09</v>
      </c>
      <c r="J139" s="346">
        <f t="shared" si="3"/>
        <v>36.9</v>
      </c>
      <c r="K139" s="345">
        <f t="shared" si="4"/>
        <v>73.8</v>
      </c>
      <c r="L139" s="345">
        <f t="shared" si="5"/>
        <v>73.8</v>
      </c>
      <c r="M139" s="293"/>
      <c r="N139" s="347"/>
      <c r="O139" s="304"/>
    </row>
    <row r="140" spans="1:15" s="307" customFormat="1" ht="36">
      <c r="A140" s="342" t="s">
        <v>472</v>
      </c>
      <c r="B140" s="342" t="s">
        <v>493</v>
      </c>
      <c r="C140" s="342" t="s">
        <v>414</v>
      </c>
      <c r="D140" s="343" t="s">
        <v>494</v>
      </c>
      <c r="E140" s="342" t="s">
        <v>11</v>
      </c>
      <c r="F140" s="342" t="s">
        <v>116</v>
      </c>
      <c r="G140" s="344">
        <f>'9º Medição'!M140</f>
        <v>3</v>
      </c>
      <c r="H140" s="170">
        <f>G140+'9º Medição'!H140</f>
        <v>3</v>
      </c>
      <c r="I140" s="345">
        <f>I135</f>
        <v>42.7</v>
      </c>
      <c r="J140" s="346">
        <f t="shared" si="3"/>
        <v>54.16</v>
      </c>
      <c r="K140" s="345">
        <f t="shared" si="4"/>
        <v>162.47999999999999</v>
      </c>
      <c r="L140" s="345">
        <f t="shared" si="5"/>
        <v>162.47999999999999</v>
      </c>
      <c r="M140" s="293"/>
      <c r="N140" s="347"/>
      <c r="O140" s="304"/>
    </row>
    <row r="141" spans="1:15" s="305" customFormat="1" ht="36">
      <c r="A141" s="342" t="s">
        <v>5</v>
      </c>
      <c r="B141" s="342" t="s">
        <v>142</v>
      </c>
      <c r="C141" s="342" t="s">
        <v>415</v>
      </c>
      <c r="D141" s="343" t="s">
        <v>146</v>
      </c>
      <c r="E141" s="342" t="s">
        <v>11</v>
      </c>
      <c r="F141" s="342" t="s">
        <v>118</v>
      </c>
      <c r="G141" s="344">
        <f>'9º Medição'!M141</f>
        <v>2</v>
      </c>
      <c r="H141" s="170">
        <f>G141+'9º Medição'!H141</f>
        <v>2</v>
      </c>
      <c r="I141" s="345">
        <v>114.58</v>
      </c>
      <c r="J141" s="346">
        <f t="shared" si="3"/>
        <v>145.34</v>
      </c>
      <c r="K141" s="345">
        <f t="shared" si="4"/>
        <v>290.68</v>
      </c>
      <c r="L141" s="345">
        <f t="shared" si="5"/>
        <v>290.68</v>
      </c>
      <c r="M141" s="293"/>
      <c r="N141" s="347"/>
      <c r="O141" s="304"/>
    </row>
    <row r="142" spans="1:15" s="305" customFormat="1" ht="36">
      <c r="A142" s="342" t="s">
        <v>5</v>
      </c>
      <c r="B142" s="342" t="s">
        <v>147</v>
      </c>
      <c r="C142" s="342" t="s">
        <v>416</v>
      </c>
      <c r="D142" s="343" t="s">
        <v>148</v>
      </c>
      <c r="E142" s="342" t="s">
        <v>11</v>
      </c>
      <c r="F142" s="342" t="s">
        <v>149</v>
      </c>
      <c r="G142" s="344">
        <f>'9º Medição'!M142</f>
        <v>10</v>
      </c>
      <c r="H142" s="170">
        <f>G142+'9º Medição'!H142</f>
        <v>10</v>
      </c>
      <c r="I142" s="345">
        <v>12.89</v>
      </c>
      <c r="J142" s="346">
        <f t="shared" si="3"/>
        <v>16.350000000000001</v>
      </c>
      <c r="K142" s="345">
        <f t="shared" si="4"/>
        <v>163.5</v>
      </c>
      <c r="L142" s="345">
        <f t="shared" si="5"/>
        <v>163.5</v>
      </c>
      <c r="M142" s="293"/>
      <c r="N142" s="347"/>
      <c r="O142" s="304"/>
    </row>
    <row r="143" spans="1:15" s="305" customFormat="1" ht="36">
      <c r="A143" s="342" t="s">
        <v>5</v>
      </c>
      <c r="B143" s="342" t="s">
        <v>150</v>
      </c>
      <c r="C143" s="342" t="s">
        <v>417</v>
      </c>
      <c r="D143" s="343" t="s">
        <v>151</v>
      </c>
      <c r="E143" s="342" t="s">
        <v>11</v>
      </c>
      <c r="F143" s="342" t="s">
        <v>149</v>
      </c>
      <c r="G143" s="344">
        <f>'9º Medição'!M143</f>
        <v>10</v>
      </c>
      <c r="H143" s="170">
        <f>G143+'9º Medição'!H143</f>
        <v>10</v>
      </c>
      <c r="I143" s="345">
        <v>20.28</v>
      </c>
      <c r="J143" s="346">
        <f t="shared" si="3"/>
        <v>25.72</v>
      </c>
      <c r="K143" s="345">
        <f t="shared" si="4"/>
        <v>257.2</v>
      </c>
      <c r="L143" s="345">
        <f t="shared" si="5"/>
        <v>257.2</v>
      </c>
      <c r="M143" s="293"/>
      <c r="N143" s="347"/>
      <c r="O143" s="304"/>
    </row>
    <row r="144" spans="1:15" s="305" customFormat="1" ht="24">
      <c r="A144" s="342" t="s">
        <v>5</v>
      </c>
      <c r="B144" s="342" t="s">
        <v>152</v>
      </c>
      <c r="C144" s="342" t="s">
        <v>418</v>
      </c>
      <c r="D144" s="343" t="s">
        <v>153</v>
      </c>
      <c r="E144" s="342" t="s">
        <v>11</v>
      </c>
      <c r="F144" s="342" t="s">
        <v>154</v>
      </c>
      <c r="G144" s="344">
        <f>'9º Medição'!M144</f>
        <v>5</v>
      </c>
      <c r="H144" s="170">
        <f>G144+'9º Medição'!H144</f>
        <v>5</v>
      </c>
      <c r="I144" s="345">
        <v>61.05</v>
      </c>
      <c r="J144" s="346">
        <f t="shared" ref="J144:J207" si="6">ROUND(I144+(I144*M$7),2)</f>
        <v>77.44</v>
      </c>
      <c r="K144" s="345">
        <f t="shared" ref="K144:K207" si="7">J144*G144</f>
        <v>387.2</v>
      </c>
      <c r="L144" s="345">
        <f t="shared" ref="L144:L207" si="8">ROUND(H144*J144,2)</f>
        <v>387.2</v>
      </c>
      <c r="M144" s="293"/>
      <c r="N144" s="347"/>
      <c r="O144" s="304"/>
    </row>
    <row r="145" spans="1:16" s="305" customFormat="1">
      <c r="A145" s="342"/>
      <c r="B145" s="342"/>
      <c r="C145" s="342"/>
      <c r="D145" s="343"/>
      <c r="E145" s="342"/>
      <c r="F145" s="342"/>
      <c r="G145" s="344">
        <f>'9º Medição'!M145</f>
        <v>0</v>
      </c>
      <c r="H145" s="170">
        <f>G145+'9º Medição'!H145</f>
        <v>0</v>
      </c>
      <c r="I145" s="345"/>
      <c r="J145" s="346">
        <f t="shared" si="6"/>
        <v>0</v>
      </c>
      <c r="K145" s="345"/>
      <c r="L145" s="345"/>
      <c r="M145" s="293"/>
      <c r="N145" s="347"/>
      <c r="O145" s="304"/>
    </row>
    <row r="146" spans="1:16" s="305" customFormat="1" ht="30" customHeight="1">
      <c r="A146" s="342"/>
      <c r="B146" s="342"/>
      <c r="C146" s="342"/>
      <c r="D146" s="350" t="s">
        <v>155</v>
      </c>
      <c r="E146" s="342"/>
      <c r="F146" s="342"/>
      <c r="G146" s="344">
        <f>'9º Medição'!M146</f>
        <v>0</v>
      </c>
      <c r="H146" s="170">
        <f>G146+'9º Medição'!H146</f>
        <v>0</v>
      </c>
      <c r="I146" s="345"/>
      <c r="J146" s="346">
        <f t="shared" si="6"/>
        <v>0</v>
      </c>
      <c r="K146" s="345"/>
      <c r="L146" s="345"/>
      <c r="M146" s="293"/>
      <c r="N146" s="347"/>
      <c r="O146" s="304"/>
    </row>
    <row r="147" spans="1:16" s="307" customFormat="1" ht="24">
      <c r="A147" s="342" t="s">
        <v>472</v>
      </c>
      <c r="B147" s="342" t="s">
        <v>496</v>
      </c>
      <c r="C147" s="342" t="s">
        <v>419</v>
      </c>
      <c r="D147" s="343" t="s">
        <v>156</v>
      </c>
      <c r="E147" s="342" t="s">
        <v>11</v>
      </c>
      <c r="F147" s="342" t="s">
        <v>157</v>
      </c>
      <c r="G147" s="344">
        <f>'9º Medição'!M147</f>
        <v>12</v>
      </c>
      <c r="H147" s="170">
        <f>G147+'9º Medição'!H147</f>
        <v>12</v>
      </c>
      <c r="I147" s="345">
        <v>59.31</v>
      </c>
      <c r="J147" s="346">
        <f t="shared" si="6"/>
        <v>75.23</v>
      </c>
      <c r="K147" s="345">
        <f t="shared" si="7"/>
        <v>902.76</v>
      </c>
      <c r="L147" s="345">
        <f t="shared" si="8"/>
        <v>902.76</v>
      </c>
      <c r="M147" s="293"/>
      <c r="N147" s="347"/>
      <c r="O147" s="304"/>
    </row>
    <row r="148" spans="1:16" s="307" customFormat="1" ht="36">
      <c r="A148" s="342" t="s">
        <v>472</v>
      </c>
      <c r="B148" s="342" t="s">
        <v>495</v>
      </c>
      <c r="C148" s="342" t="s">
        <v>420</v>
      </c>
      <c r="D148" s="343" t="s">
        <v>158</v>
      </c>
      <c r="E148" s="342" t="s">
        <v>121</v>
      </c>
      <c r="F148" s="342" t="s">
        <v>157</v>
      </c>
      <c r="G148" s="344">
        <f>'9º Medição'!M148</f>
        <v>12</v>
      </c>
      <c r="H148" s="170">
        <f>G148+'9º Medição'!H148</f>
        <v>12</v>
      </c>
      <c r="I148" s="345">
        <v>108.33</v>
      </c>
      <c r="J148" s="346">
        <f t="shared" si="6"/>
        <v>137.41</v>
      </c>
      <c r="K148" s="345">
        <f t="shared" si="7"/>
        <v>1648.92</v>
      </c>
      <c r="L148" s="345">
        <f t="shared" si="8"/>
        <v>1648.92</v>
      </c>
      <c r="M148" s="293"/>
      <c r="N148" s="347"/>
      <c r="O148" s="304"/>
    </row>
    <row r="149" spans="1:16" s="307" customFormat="1" ht="36">
      <c r="A149" s="342" t="s">
        <v>472</v>
      </c>
      <c r="B149" s="342" t="s">
        <v>498</v>
      </c>
      <c r="C149" s="342" t="s">
        <v>298</v>
      </c>
      <c r="D149" s="343" t="s">
        <v>299</v>
      </c>
      <c r="E149" s="342" t="s">
        <v>121</v>
      </c>
      <c r="F149" s="342" t="s">
        <v>157</v>
      </c>
      <c r="G149" s="344">
        <f>'9º Medição'!M149</f>
        <v>12</v>
      </c>
      <c r="H149" s="170">
        <f>G149+'9º Medição'!H149</f>
        <v>12</v>
      </c>
      <c r="I149" s="345">
        <v>13.3</v>
      </c>
      <c r="J149" s="346">
        <f t="shared" si="6"/>
        <v>16.87</v>
      </c>
      <c r="K149" s="345">
        <f t="shared" si="7"/>
        <v>202.44</v>
      </c>
      <c r="L149" s="345">
        <f t="shared" si="8"/>
        <v>202.44</v>
      </c>
      <c r="M149" s="293"/>
      <c r="N149" s="347"/>
      <c r="O149" s="304"/>
    </row>
    <row r="150" spans="1:16" s="307" customFormat="1" ht="24">
      <c r="A150" s="342" t="s">
        <v>472</v>
      </c>
      <c r="B150" s="342" t="s">
        <v>497</v>
      </c>
      <c r="C150" s="342" t="s">
        <v>421</v>
      </c>
      <c r="D150" s="343" t="s">
        <v>159</v>
      </c>
      <c r="E150" s="342" t="s">
        <v>121</v>
      </c>
      <c r="F150" s="342" t="s">
        <v>160</v>
      </c>
      <c r="G150" s="344">
        <f>'9º Medição'!M150</f>
        <v>9</v>
      </c>
      <c r="H150" s="170">
        <f>G150+'9º Medição'!H150</f>
        <v>9</v>
      </c>
      <c r="I150" s="345">
        <v>191.47</v>
      </c>
      <c r="J150" s="346">
        <f t="shared" si="6"/>
        <v>242.88</v>
      </c>
      <c r="K150" s="345">
        <f t="shared" si="7"/>
        <v>2185.92</v>
      </c>
      <c r="L150" s="345">
        <f t="shared" si="8"/>
        <v>2185.92</v>
      </c>
      <c r="M150" s="293"/>
      <c r="N150" s="347"/>
      <c r="O150" s="304"/>
    </row>
    <row r="151" spans="1:16" s="307" customFormat="1" ht="48">
      <c r="A151" s="342" t="s">
        <v>472</v>
      </c>
      <c r="B151" s="342" t="s">
        <v>499</v>
      </c>
      <c r="C151" s="342" t="s">
        <v>300</v>
      </c>
      <c r="D151" s="343" t="s">
        <v>301</v>
      </c>
      <c r="E151" s="342" t="s">
        <v>11</v>
      </c>
      <c r="F151" s="342" t="s">
        <v>12</v>
      </c>
      <c r="G151" s="344">
        <f>'9º Medição'!M151</f>
        <v>1</v>
      </c>
      <c r="H151" s="170">
        <f>G151+'9º Medição'!H151</f>
        <v>1</v>
      </c>
      <c r="I151" s="345">
        <v>2465.2600000000002</v>
      </c>
      <c r="J151" s="346">
        <f t="shared" si="6"/>
        <v>3127.14</v>
      </c>
      <c r="K151" s="345">
        <f t="shared" si="7"/>
        <v>3127.14</v>
      </c>
      <c r="L151" s="345">
        <f t="shared" si="8"/>
        <v>3127.14</v>
      </c>
      <c r="M151" s="293"/>
      <c r="N151" s="347"/>
      <c r="O151" s="304"/>
    </row>
    <row r="152" spans="1:16" s="307" customFormat="1" ht="24">
      <c r="A152" s="342" t="s">
        <v>31</v>
      </c>
      <c r="B152" s="342">
        <v>162</v>
      </c>
      <c r="C152" s="342" t="s">
        <v>422</v>
      </c>
      <c r="D152" s="343" t="s">
        <v>161</v>
      </c>
      <c r="E152" s="342" t="s">
        <v>11</v>
      </c>
      <c r="F152" s="342" t="s">
        <v>12</v>
      </c>
      <c r="G152" s="344">
        <f>'9º Medição'!M152</f>
        <v>1</v>
      </c>
      <c r="H152" s="170">
        <f>G152+'9º Medição'!H152</f>
        <v>1</v>
      </c>
      <c r="I152" s="345">
        <v>911.33</v>
      </c>
      <c r="J152" s="346">
        <f t="shared" si="6"/>
        <v>1156.01</v>
      </c>
      <c r="K152" s="345">
        <f t="shared" si="7"/>
        <v>1156.01</v>
      </c>
      <c r="L152" s="345">
        <f t="shared" si="8"/>
        <v>1156.01</v>
      </c>
      <c r="M152" s="293"/>
      <c r="N152" s="347"/>
      <c r="O152" s="304"/>
    </row>
    <row r="153" spans="1:16" s="307" customFormat="1" ht="24">
      <c r="A153" s="342" t="s">
        <v>31</v>
      </c>
      <c r="B153" s="342">
        <v>176</v>
      </c>
      <c r="C153" s="342" t="s">
        <v>423</v>
      </c>
      <c r="D153" s="343" t="s">
        <v>162</v>
      </c>
      <c r="E153" s="342" t="s">
        <v>11</v>
      </c>
      <c r="F153" s="342" t="s">
        <v>12</v>
      </c>
      <c r="G153" s="344">
        <f>'9º Medição'!M153</f>
        <v>1</v>
      </c>
      <c r="H153" s="170">
        <f>G153+'9º Medição'!H153</f>
        <v>1</v>
      </c>
      <c r="I153" s="345">
        <v>911.33</v>
      </c>
      <c r="J153" s="346">
        <f t="shared" si="6"/>
        <v>1156.01</v>
      </c>
      <c r="K153" s="345">
        <f t="shared" si="7"/>
        <v>1156.01</v>
      </c>
      <c r="L153" s="345">
        <f t="shared" si="8"/>
        <v>1156.01</v>
      </c>
      <c r="M153" s="293"/>
      <c r="N153" s="347"/>
      <c r="O153" s="304"/>
    </row>
    <row r="154" spans="1:16" s="307" customFormat="1" ht="24">
      <c r="A154" s="342" t="s">
        <v>472</v>
      </c>
      <c r="B154" s="342" t="s">
        <v>500</v>
      </c>
      <c r="C154" s="342" t="s">
        <v>424</v>
      </c>
      <c r="D154" s="343" t="s">
        <v>163</v>
      </c>
      <c r="E154" s="342" t="s">
        <v>11</v>
      </c>
      <c r="F154" s="342" t="s">
        <v>118</v>
      </c>
      <c r="G154" s="344">
        <f>'9º Medição'!M154</f>
        <v>2</v>
      </c>
      <c r="H154" s="170">
        <f>G154+'9º Medição'!H154</f>
        <v>2</v>
      </c>
      <c r="I154" s="345">
        <v>7.9</v>
      </c>
      <c r="J154" s="346">
        <f t="shared" si="6"/>
        <v>10.02</v>
      </c>
      <c r="K154" s="345">
        <f t="shared" si="7"/>
        <v>20.04</v>
      </c>
      <c r="L154" s="345">
        <f t="shared" si="8"/>
        <v>20.04</v>
      </c>
      <c r="M154" s="293"/>
      <c r="N154" s="347"/>
      <c r="O154" s="304"/>
    </row>
    <row r="155" spans="1:16" s="307" customFormat="1" ht="36">
      <c r="A155" s="342" t="s">
        <v>472</v>
      </c>
      <c r="B155" s="342" t="s">
        <v>495</v>
      </c>
      <c r="C155" s="342" t="s">
        <v>425</v>
      </c>
      <c r="D155" s="343" t="s">
        <v>164</v>
      </c>
      <c r="E155" s="342" t="s">
        <v>121</v>
      </c>
      <c r="F155" s="342" t="s">
        <v>118</v>
      </c>
      <c r="G155" s="344">
        <f>'9º Medição'!M155</f>
        <v>2</v>
      </c>
      <c r="H155" s="170">
        <f>G155+'9º Medição'!H155</f>
        <v>2</v>
      </c>
      <c r="I155" s="345">
        <v>108.33</v>
      </c>
      <c r="J155" s="346">
        <f t="shared" si="6"/>
        <v>137.41</v>
      </c>
      <c r="K155" s="345">
        <f t="shared" si="7"/>
        <v>274.82</v>
      </c>
      <c r="L155" s="345">
        <f t="shared" si="8"/>
        <v>274.82</v>
      </c>
      <c r="M155" s="293"/>
      <c r="N155" s="347"/>
      <c r="O155" s="304"/>
    </row>
    <row r="156" spans="1:16" s="305" customFormat="1" ht="24">
      <c r="A156" s="342" t="s">
        <v>5</v>
      </c>
      <c r="B156" s="342">
        <v>73749</v>
      </c>
      <c r="C156" s="342" t="s">
        <v>426</v>
      </c>
      <c r="D156" s="343" t="s">
        <v>165</v>
      </c>
      <c r="E156" s="342" t="s">
        <v>11</v>
      </c>
      <c r="F156" s="342" t="s">
        <v>12</v>
      </c>
      <c r="G156" s="344">
        <f>'9º Medição'!M156</f>
        <v>1</v>
      </c>
      <c r="H156" s="170">
        <f>G156+'9º Medição'!H156</f>
        <v>1</v>
      </c>
      <c r="I156" s="345">
        <v>142.94999999999999</v>
      </c>
      <c r="J156" s="346">
        <f t="shared" si="6"/>
        <v>181.33</v>
      </c>
      <c r="K156" s="345">
        <f t="shared" si="7"/>
        <v>181.33</v>
      </c>
      <c r="L156" s="345">
        <f t="shared" si="8"/>
        <v>181.33</v>
      </c>
      <c r="M156" s="293"/>
      <c r="N156" s="347"/>
      <c r="O156" s="304"/>
    </row>
    <row r="157" spans="1:16" s="305" customFormat="1" ht="48">
      <c r="A157" s="342" t="s">
        <v>5</v>
      </c>
      <c r="B157" s="342" t="s">
        <v>470</v>
      </c>
      <c r="C157" s="342" t="s">
        <v>302</v>
      </c>
      <c r="D157" s="343" t="s">
        <v>303</v>
      </c>
      <c r="E157" s="342" t="s">
        <v>11</v>
      </c>
      <c r="F157" s="342" t="s">
        <v>116</v>
      </c>
      <c r="G157" s="344">
        <f>'9º Medição'!M157</f>
        <v>3</v>
      </c>
      <c r="H157" s="170">
        <f>G157+'9º Medição'!H157</f>
        <v>3</v>
      </c>
      <c r="I157" s="345">
        <v>135.94999999999999</v>
      </c>
      <c r="J157" s="346">
        <f t="shared" si="6"/>
        <v>172.45</v>
      </c>
      <c r="K157" s="345">
        <f t="shared" si="7"/>
        <v>517.34999999999991</v>
      </c>
      <c r="L157" s="345">
        <f t="shared" si="8"/>
        <v>517.35</v>
      </c>
      <c r="M157" s="293"/>
      <c r="N157" s="347"/>
      <c r="O157" s="304"/>
    </row>
    <row r="158" spans="1:16" s="305" customFormat="1">
      <c r="A158" s="342"/>
      <c r="B158" s="342"/>
      <c r="C158" s="342"/>
      <c r="D158" s="343"/>
      <c r="E158" s="342"/>
      <c r="F158" s="342"/>
      <c r="G158" s="344">
        <f>'9º Medição'!M158</f>
        <v>0</v>
      </c>
      <c r="H158" s="170">
        <f>G158+'9º Medição'!H158</f>
        <v>0</v>
      </c>
      <c r="I158" s="345"/>
      <c r="J158" s="346">
        <f t="shared" si="6"/>
        <v>0</v>
      </c>
      <c r="K158" s="345"/>
      <c r="L158" s="345"/>
      <c r="M158" s="293"/>
      <c r="N158" s="347"/>
      <c r="O158" s="304"/>
    </row>
    <row r="159" spans="1:16" s="305" customFormat="1">
      <c r="A159" s="348"/>
      <c r="B159" s="348"/>
      <c r="C159" s="349">
        <v>10</v>
      </c>
      <c r="D159" s="350" t="s">
        <v>166</v>
      </c>
      <c r="E159" s="348"/>
      <c r="F159" s="348"/>
      <c r="G159" s="344">
        <f>'9º Medição'!M159</f>
        <v>0</v>
      </c>
      <c r="H159" s="170">
        <f>G159+'9º Medição'!H159</f>
        <v>0</v>
      </c>
      <c r="I159" s="346"/>
      <c r="J159" s="346">
        <f t="shared" si="6"/>
        <v>0</v>
      </c>
      <c r="K159" s="345"/>
      <c r="L159" s="345"/>
      <c r="M159" s="293">
        <f>SUM(L161:L193)</f>
        <v>79112.200000000012</v>
      </c>
      <c r="N159" s="347">
        <f>N160/M159</f>
        <v>0.66776009262793856</v>
      </c>
      <c r="O159" s="370">
        <f>1-N159</f>
        <v>0.33223990737206144</v>
      </c>
      <c r="P159" s="304"/>
    </row>
    <row r="160" spans="1:16" s="305" customFormat="1">
      <c r="A160" s="348"/>
      <c r="B160" s="348"/>
      <c r="C160" s="342"/>
      <c r="D160" s="350" t="s">
        <v>167</v>
      </c>
      <c r="E160" s="348"/>
      <c r="F160" s="348"/>
      <c r="G160" s="344">
        <f>'9º Medição'!M160</f>
        <v>0</v>
      </c>
      <c r="H160" s="170">
        <f>G160+'9º Medição'!H160</f>
        <v>0</v>
      </c>
      <c r="I160" s="346"/>
      <c r="J160" s="346">
        <f t="shared" si="6"/>
        <v>0</v>
      </c>
      <c r="K160" s="345"/>
      <c r="L160" s="345"/>
      <c r="M160" s="293"/>
      <c r="N160" s="361">
        <f>SUM(K161:K189)</f>
        <v>52827.970000000008</v>
      </c>
      <c r="O160" s="304"/>
    </row>
    <row r="161" spans="1:15" s="305" customFormat="1" ht="60">
      <c r="A161" s="342" t="s">
        <v>5</v>
      </c>
      <c r="B161" s="342">
        <v>6021</v>
      </c>
      <c r="C161" s="342" t="s">
        <v>427</v>
      </c>
      <c r="D161" s="343" t="s">
        <v>304</v>
      </c>
      <c r="E161" s="342" t="s">
        <v>11</v>
      </c>
      <c r="F161" s="342" t="s">
        <v>116</v>
      </c>
      <c r="G161" s="344">
        <f>'9º Medição'!M161</f>
        <v>3</v>
      </c>
      <c r="H161" s="170">
        <f>G161+'9º Medição'!H161</f>
        <v>3</v>
      </c>
      <c r="I161" s="345">
        <v>202.21</v>
      </c>
      <c r="J161" s="346">
        <f t="shared" si="6"/>
        <v>256.5</v>
      </c>
      <c r="K161" s="345">
        <f t="shared" si="7"/>
        <v>769.5</v>
      </c>
      <c r="L161" s="345">
        <f t="shared" si="8"/>
        <v>769.5</v>
      </c>
      <c r="M161" s="293"/>
      <c r="N161" s="347"/>
      <c r="O161" s="304"/>
    </row>
    <row r="162" spans="1:15" s="305" customFormat="1" ht="60">
      <c r="A162" s="342" t="s">
        <v>472</v>
      </c>
      <c r="B162" s="342" t="s">
        <v>502</v>
      </c>
      <c r="C162" s="342" t="s">
        <v>428</v>
      </c>
      <c r="D162" s="343" t="s">
        <v>305</v>
      </c>
      <c r="E162" s="342" t="s">
        <v>11</v>
      </c>
      <c r="F162" s="342" t="s">
        <v>126</v>
      </c>
      <c r="G162" s="344">
        <f>'9º Medição'!M162</f>
        <v>4</v>
      </c>
      <c r="H162" s="170">
        <f>G162+'9º Medição'!H162</f>
        <v>4</v>
      </c>
      <c r="I162" s="345">
        <v>945.74</v>
      </c>
      <c r="J162" s="346">
        <f t="shared" si="6"/>
        <v>1199.6600000000001</v>
      </c>
      <c r="K162" s="345">
        <f t="shared" si="7"/>
        <v>4798.6400000000003</v>
      </c>
      <c r="L162" s="345">
        <f t="shared" si="8"/>
        <v>4798.6400000000003</v>
      </c>
      <c r="M162" s="293"/>
      <c r="N162" s="347"/>
      <c r="O162" s="304"/>
    </row>
    <row r="163" spans="1:15" s="305" customFormat="1" ht="24">
      <c r="A163" s="342" t="s">
        <v>472</v>
      </c>
      <c r="B163" s="342" t="s">
        <v>503</v>
      </c>
      <c r="C163" s="342" t="s">
        <v>429</v>
      </c>
      <c r="D163" s="343" t="s">
        <v>168</v>
      </c>
      <c r="E163" s="342" t="s">
        <v>11</v>
      </c>
      <c r="F163" s="342" t="s">
        <v>169</v>
      </c>
      <c r="G163" s="344">
        <f>'9º Medição'!M163</f>
        <v>7</v>
      </c>
      <c r="H163" s="170">
        <f>G163+'9º Medição'!H163</f>
        <v>7</v>
      </c>
      <c r="I163" s="345">
        <v>35.03</v>
      </c>
      <c r="J163" s="346">
        <f t="shared" si="6"/>
        <v>44.43</v>
      </c>
      <c r="K163" s="345">
        <f t="shared" si="7"/>
        <v>311.01</v>
      </c>
      <c r="L163" s="345">
        <f t="shared" si="8"/>
        <v>311.01</v>
      </c>
      <c r="M163" s="293"/>
      <c r="N163" s="347"/>
      <c r="O163" s="304"/>
    </row>
    <row r="164" spans="1:15" s="305" customFormat="1" ht="60">
      <c r="A164" s="342" t="s">
        <v>5</v>
      </c>
      <c r="B164" s="342">
        <v>86904</v>
      </c>
      <c r="C164" s="342" t="s">
        <v>430</v>
      </c>
      <c r="D164" s="343" t="s">
        <v>306</v>
      </c>
      <c r="E164" s="342" t="s">
        <v>11</v>
      </c>
      <c r="F164" s="342" t="s">
        <v>307</v>
      </c>
      <c r="G164" s="344">
        <f>'9º Medição'!M164</f>
        <v>17</v>
      </c>
      <c r="H164" s="170">
        <f>G164+'9º Medição'!H164</f>
        <v>17</v>
      </c>
      <c r="I164" s="345">
        <v>90.81</v>
      </c>
      <c r="J164" s="346">
        <f t="shared" si="6"/>
        <v>115.19</v>
      </c>
      <c r="K164" s="345">
        <f t="shared" si="7"/>
        <v>1958.23</v>
      </c>
      <c r="L164" s="345">
        <f t="shared" si="8"/>
        <v>1958.23</v>
      </c>
      <c r="M164" s="293"/>
      <c r="N164" s="347"/>
      <c r="O164" s="304"/>
    </row>
    <row r="165" spans="1:15" s="305" customFormat="1" ht="36">
      <c r="A165" s="342" t="s">
        <v>472</v>
      </c>
      <c r="B165" s="342" t="s">
        <v>504</v>
      </c>
      <c r="C165" s="342" t="s">
        <v>431</v>
      </c>
      <c r="D165" s="343" t="s">
        <v>171</v>
      </c>
      <c r="E165" s="342" t="s">
        <v>11</v>
      </c>
      <c r="F165" s="342" t="s">
        <v>12</v>
      </c>
      <c r="G165" s="344">
        <f>'9º Medição'!M165</f>
        <v>1</v>
      </c>
      <c r="H165" s="170">
        <f>G165+'9º Medição'!H165</f>
        <v>1</v>
      </c>
      <c r="I165" s="345">
        <v>1773.31</v>
      </c>
      <c r="J165" s="346">
        <f t="shared" si="6"/>
        <v>2249.41</v>
      </c>
      <c r="K165" s="345">
        <f t="shared" si="7"/>
        <v>2249.41</v>
      </c>
      <c r="L165" s="345">
        <f t="shared" si="8"/>
        <v>2249.41</v>
      </c>
      <c r="M165" s="293"/>
      <c r="N165" s="347"/>
      <c r="O165" s="304"/>
    </row>
    <row r="166" spans="1:15" s="305" customFormat="1" ht="72">
      <c r="A166" s="342" t="s">
        <v>5</v>
      </c>
      <c r="B166" s="342">
        <v>86919</v>
      </c>
      <c r="C166" s="342" t="s">
        <v>432</v>
      </c>
      <c r="D166" s="343" t="s">
        <v>308</v>
      </c>
      <c r="E166" s="342" t="s">
        <v>11</v>
      </c>
      <c r="F166" s="342" t="s">
        <v>12</v>
      </c>
      <c r="G166" s="344">
        <f>'9º Medição'!M166</f>
        <v>1</v>
      </c>
      <c r="H166" s="170">
        <f>G166+'9º Medição'!H166</f>
        <v>1</v>
      </c>
      <c r="I166" s="345">
        <v>618.30999999999995</v>
      </c>
      <c r="J166" s="346">
        <f t="shared" si="6"/>
        <v>784.32</v>
      </c>
      <c r="K166" s="345">
        <f t="shared" si="7"/>
        <v>784.32</v>
      </c>
      <c r="L166" s="345">
        <f t="shared" si="8"/>
        <v>784.32</v>
      </c>
      <c r="M166" s="293"/>
      <c r="N166" s="347"/>
      <c r="O166" s="304"/>
    </row>
    <row r="167" spans="1:15" s="305" customFormat="1" ht="24">
      <c r="A167" s="342" t="s">
        <v>472</v>
      </c>
      <c r="B167" s="342" t="s">
        <v>505</v>
      </c>
      <c r="C167" s="342" t="s">
        <v>433</v>
      </c>
      <c r="D167" s="343" t="s">
        <v>173</v>
      </c>
      <c r="E167" s="342" t="s">
        <v>11</v>
      </c>
      <c r="F167" s="342" t="s">
        <v>12</v>
      </c>
      <c r="G167" s="344">
        <f>'9º Medição'!M167</f>
        <v>1</v>
      </c>
      <c r="H167" s="170">
        <f>G167+'9º Medição'!H167</f>
        <v>1</v>
      </c>
      <c r="I167" s="345">
        <v>685.87</v>
      </c>
      <c r="J167" s="346">
        <f t="shared" si="6"/>
        <v>870.01</v>
      </c>
      <c r="K167" s="345">
        <f t="shared" si="7"/>
        <v>870.01</v>
      </c>
      <c r="L167" s="345">
        <f t="shared" si="8"/>
        <v>870.01</v>
      </c>
      <c r="M167" s="293"/>
      <c r="N167" s="347"/>
      <c r="O167" s="304"/>
    </row>
    <row r="168" spans="1:15" s="305" customFormat="1" ht="48">
      <c r="A168" s="342" t="s">
        <v>472</v>
      </c>
      <c r="B168" s="342" t="s">
        <v>506</v>
      </c>
      <c r="C168" s="342" t="s">
        <v>434</v>
      </c>
      <c r="D168" s="343" t="s">
        <v>309</v>
      </c>
      <c r="E168" s="342" t="s">
        <v>662</v>
      </c>
      <c r="F168" s="342" t="s">
        <v>310</v>
      </c>
      <c r="G168" s="344">
        <f>'9º Medição'!M168</f>
        <v>15.25</v>
      </c>
      <c r="H168" s="170">
        <f>G168+'9º Medição'!H168</f>
        <v>15.25</v>
      </c>
      <c r="I168" s="345">
        <f>I169+211.21</f>
        <v>1137.97</v>
      </c>
      <c r="J168" s="346">
        <f t="shared" si="6"/>
        <v>1443.5</v>
      </c>
      <c r="K168" s="345">
        <f t="shared" si="7"/>
        <v>22013.375</v>
      </c>
      <c r="L168" s="345">
        <f t="shared" si="8"/>
        <v>22013.38</v>
      </c>
      <c r="M168" s="293"/>
      <c r="N168" s="347"/>
      <c r="O168" s="304"/>
    </row>
    <row r="169" spans="1:15" s="305" customFormat="1" ht="24">
      <c r="A169" s="342" t="s">
        <v>472</v>
      </c>
      <c r="B169" s="342" t="s">
        <v>506</v>
      </c>
      <c r="C169" s="342" t="s">
        <v>435</v>
      </c>
      <c r="D169" s="343" t="s">
        <v>174</v>
      </c>
      <c r="E169" s="342" t="s">
        <v>662</v>
      </c>
      <c r="F169" s="342" t="s">
        <v>175</v>
      </c>
      <c r="G169" s="344">
        <f>'9º Medição'!M169</f>
        <v>2.35</v>
      </c>
      <c r="H169" s="170">
        <f>G169+'9º Medição'!H169</f>
        <v>2.35</v>
      </c>
      <c r="I169" s="345">
        <v>926.76</v>
      </c>
      <c r="J169" s="346">
        <f t="shared" si="6"/>
        <v>1175.58</v>
      </c>
      <c r="K169" s="345">
        <f t="shared" si="7"/>
        <v>2762.6129999999998</v>
      </c>
      <c r="L169" s="345">
        <f t="shared" si="8"/>
        <v>2762.61</v>
      </c>
      <c r="M169" s="293"/>
      <c r="N169" s="347"/>
      <c r="O169" s="304"/>
    </row>
    <row r="170" spans="1:15" s="305" customFormat="1" ht="24">
      <c r="A170" s="342" t="s">
        <v>472</v>
      </c>
      <c r="B170" s="342" t="s">
        <v>507</v>
      </c>
      <c r="C170" s="342" t="s">
        <v>436</v>
      </c>
      <c r="D170" s="343" t="s">
        <v>176</v>
      </c>
      <c r="E170" s="342" t="s">
        <v>3</v>
      </c>
      <c r="F170" s="342" t="s">
        <v>177</v>
      </c>
      <c r="G170" s="344">
        <f>'9º Medição'!M170</f>
        <v>21.6</v>
      </c>
      <c r="H170" s="170">
        <f>G170+'9º Medição'!H170</f>
        <v>21.6</v>
      </c>
      <c r="I170" s="345">
        <v>116.26</v>
      </c>
      <c r="J170" s="346">
        <f t="shared" si="6"/>
        <v>147.47</v>
      </c>
      <c r="K170" s="345">
        <f t="shared" si="7"/>
        <v>3185.3520000000003</v>
      </c>
      <c r="L170" s="345">
        <f t="shared" si="8"/>
        <v>3185.35</v>
      </c>
      <c r="M170" s="293"/>
      <c r="N170" s="347"/>
      <c r="O170" s="304"/>
    </row>
    <row r="171" spans="1:15" s="307" customFormat="1">
      <c r="A171" s="342" t="s">
        <v>31</v>
      </c>
      <c r="B171" s="342">
        <v>95</v>
      </c>
      <c r="C171" s="342" t="s">
        <v>437</v>
      </c>
      <c r="D171" s="343" t="s">
        <v>178</v>
      </c>
      <c r="E171" s="342" t="s">
        <v>11</v>
      </c>
      <c r="F171" s="342" t="s">
        <v>12</v>
      </c>
      <c r="G171" s="344">
        <f>'9º Medição'!M171</f>
        <v>1</v>
      </c>
      <c r="H171" s="170">
        <f>G171+'9º Medição'!H171</f>
        <v>1</v>
      </c>
      <c r="I171" s="345">
        <v>304.19</v>
      </c>
      <c r="J171" s="346">
        <f t="shared" si="6"/>
        <v>385.86</v>
      </c>
      <c r="K171" s="345">
        <f t="shared" si="7"/>
        <v>385.86</v>
      </c>
      <c r="L171" s="345">
        <f t="shared" si="8"/>
        <v>385.86</v>
      </c>
      <c r="M171" s="293"/>
      <c r="N171" s="347"/>
      <c r="O171" s="304"/>
    </row>
    <row r="172" spans="1:15" s="307" customFormat="1" ht="48">
      <c r="A172" s="342" t="s">
        <v>31</v>
      </c>
      <c r="B172" s="342">
        <v>54</v>
      </c>
      <c r="C172" s="342" t="s">
        <v>438</v>
      </c>
      <c r="D172" s="343" t="s">
        <v>311</v>
      </c>
      <c r="E172" s="342" t="s">
        <v>11</v>
      </c>
      <c r="F172" s="342" t="s">
        <v>307</v>
      </c>
      <c r="G172" s="344">
        <f>'9º Medição'!M172</f>
        <v>17</v>
      </c>
      <c r="H172" s="170">
        <f>G172+'9º Medição'!H172</f>
        <v>17</v>
      </c>
      <c r="I172" s="345">
        <v>245.39</v>
      </c>
      <c r="J172" s="346">
        <f t="shared" si="6"/>
        <v>311.27</v>
      </c>
      <c r="K172" s="345">
        <f t="shared" si="7"/>
        <v>5291.59</v>
      </c>
      <c r="L172" s="345">
        <f t="shared" si="8"/>
        <v>5291.59</v>
      </c>
      <c r="M172" s="293"/>
      <c r="N172" s="347"/>
      <c r="O172" s="304"/>
    </row>
    <row r="173" spans="1:15" s="305" customFormat="1">
      <c r="A173" s="342" t="s">
        <v>5</v>
      </c>
      <c r="B173" s="342">
        <v>86914</v>
      </c>
      <c r="C173" s="342" t="s">
        <v>439</v>
      </c>
      <c r="D173" s="343" t="s">
        <v>180</v>
      </c>
      <c r="E173" s="342" t="s">
        <v>11</v>
      </c>
      <c r="F173" s="342" t="s">
        <v>154</v>
      </c>
      <c r="G173" s="344">
        <f>'9º Medição'!M173</f>
        <v>5</v>
      </c>
      <c r="H173" s="170">
        <f>G173+'9º Medição'!H173</f>
        <v>5</v>
      </c>
      <c r="I173" s="345">
        <v>25.83</v>
      </c>
      <c r="J173" s="346">
        <f t="shared" si="6"/>
        <v>32.76</v>
      </c>
      <c r="K173" s="345">
        <f t="shared" si="7"/>
        <v>163.79999999999998</v>
      </c>
      <c r="L173" s="345">
        <f t="shared" si="8"/>
        <v>163.80000000000001</v>
      </c>
      <c r="M173" s="293"/>
      <c r="N173" s="347"/>
      <c r="O173" s="304"/>
    </row>
    <row r="174" spans="1:15" s="307" customFormat="1" ht="36">
      <c r="A174" s="342" t="s">
        <v>31</v>
      </c>
      <c r="B174" s="342">
        <v>55</v>
      </c>
      <c r="C174" s="342" t="s">
        <v>440</v>
      </c>
      <c r="D174" s="343" t="s">
        <v>181</v>
      </c>
      <c r="E174" s="342" t="s">
        <v>11</v>
      </c>
      <c r="F174" s="342" t="s">
        <v>149</v>
      </c>
      <c r="G174" s="344">
        <f>'9º Medição'!M174</f>
        <v>10</v>
      </c>
      <c r="H174" s="170">
        <f>G174+'9º Medição'!H174</f>
        <v>10</v>
      </c>
      <c r="I174" s="345">
        <v>245.39</v>
      </c>
      <c r="J174" s="346">
        <f t="shared" si="6"/>
        <v>311.27</v>
      </c>
      <c r="K174" s="345">
        <f t="shared" si="7"/>
        <v>3112.7</v>
      </c>
      <c r="L174" s="345">
        <f t="shared" si="8"/>
        <v>3112.7</v>
      </c>
      <c r="M174" s="293"/>
      <c r="N174" s="347"/>
      <c r="O174" s="304"/>
    </row>
    <row r="175" spans="1:15" s="307" customFormat="1" ht="24">
      <c r="A175" s="342" t="s">
        <v>5</v>
      </c>
      <c r="B175" s="342">
        <v>9535</v>
      </c>
      <c r="C175" s="342" t="s">
        <v>441</v>
      </c>
      <c r="D175" s="343" t="s">
        <v>182</v>
      </c>
      <c r="E175" s="342" t="s">
        <v>11</v>
      </c>
      <c r="F175" s="342" t="s">
        <v>116</v>
      </c>
      <c r="G175" s="344">
        <f>'9º Medição'!M175</f>
        <v>3</v>
      </c>
      <c r="H175" s="170">
        <f>G175+'9º Medição'!H175</f>
        <v>3</v>
      </c>
      <c r="I175" s="345">
        <v>56.26</v>
      </c>
      <c r="J175" s="346">
        <f t="shared" si="6"/>
        <v>71.36</v>
      </c>
      <c r="K175" s="345">
        <f t="shared" si="7"/>
        <v>214.07999999999998</v>
      </c>
      <c r="L175" s="345">
        <f t="shared" si="8"/>
        <v>214.08</v>
      </c>
      <c r="M175" s="293"/>
      <c r="N175" s="347"/>
      <c r="O175" s="304"/>
    </row>
    <row r="176" spans="1:15" s="305" customFormat="1" ht="15" customHeight="1">
      <c r="A176" s="755" t="s">
        <v>188</v>
      </c>
      <c r="B176" s="755"/>
      <c r="C176" s="755"/>
      <c r="D176" s="755"/>
      <c r="E176" s="755"/>
      <c r="F176" s="342"/>
      <c r="G176" s="344">
        <f>'9º Medição'!M176</f>
        <v>0</v>
      </c>
      <c r="H176" s="170">
        <f>G176+'9º Medição'!H176</f>
        <v>0</v>
      </c>
      <c r="I176" s="345"/>
      <c r="J176" s="346">
        <f t="shared" si="6"/>
        <v>0</v>
      </c>
      <c r="K176" s="345"/>
      <c r="L176" s="345">
        <f t="shared" si="8"/>
        <v>0</v>
      </c>
      <c r="M176" s="293"/>
      <c r="N176" s="347"/>
      <c r="O176" s="304"/>
    </row>
    <row r="177" spans="1:15" s="305" customFormat="1" ht="24">
      <c r="A177" s="342" t="s">
        <v>5</v>
      </c>
      <c r="B177" s="342">
        <v>89985</v>
      </c>
      <c r="C177" s="342" t="s">
        <v>442</v>
      </c>
      <c r="D177" s="343" t="s">
        <v>190</v>
      </c>
      <c r="E177" s="342" t="s">
        <v>11</v>
      </c>
      <c r="F177" s="342" t="s">
        <v>116</v>
      </c>
      <c r="G177" s="344">
        <f>'9º Medição'!G177</f>
        <v>3</v>
      </c>
      <c r="H177" s="170">
        <f>G177+'9º Medição'!H177</f>
        <v>6</v>
      </c>
      <c r="I177" s="345">
        <v>40.880000000000003</v>
      </c>
      <c r="J177" s="346">
        <f t="shared" si="6"/>
        <v>51.86</v>
      </c>
      <c r="K177" s="345">
        <f t="shared" si="7"/>
        <v>155.57999999999998</v>
      </c>
      <c r="L177" s="345">
        <f t="shared" si="8"/>
        <v>311.16000000000003</v>
      </c>
      <c r="M177" s="293"/>
      <c r="N177" s="347"/>
      <c r="O177" s="304"/>
    </row>
    <row r="178" spans="1:15" s="305" customFormat="1" ht="36">
      <c r="A178" s="342" t="s">
        <v>5</v>
      </c>
      <c r="B178" s="342">
        <v>40729</v>
      </c>
      <c r="C178" s="342" t="s">
        <v>443</v>
      </c>
      <c r="D178" s="343" t="s">
        <v>191</v>
      </c>
      <c r="E178" s="342" t="s">
        <v>11</v>
      </c>
      <c r="F178" s="342" t="s">
        <v>192</v>
      </c>
      <c r="G178" s="344">
        <f>'9º Medição'!M178</f>
        <v>8</v>
      </c>
      <c r="H178" s="170">
        <f>G178+'9º Medição'!H178</f>
        <v>8</v>
      </c>
      <c r="I178" s="345">
        <v>198.6</v>
      </c>
      <c r="J178" s="346">
        <f t="shared" si="6"/>
        <v>251.92</v>
      </c>
      <c r="K178" s="345">
        <f t="shared" si="7"/>
        <v>2015.36</v>
      </c>
      <c r="L178" s="345">
        <f t="shared" si="8"/>
        <v>2015.36</v>
      </c>
      <c r="M178" s="293"/>
      <c r="N178" s="347"/>
      <c r="O178" s="304"/>
    </row>
    <row r="179" spans="1:15" s="305" customFormat="1" ht="24">
      <c r="A179" s="342" t="s">
        <v>5</v>
      </c>
      <c r="B179" s="342">
        <v>89987</v>
      </c>
      <c r="C179" s="342" t="s">
        <v>444</v>
      </c>
      <c r="D179" s="343" t="s">
        <v>194</v>
      </c>
      <c r="E179" s="342" t="s">
        <v>11</v>
      </c>
      <c r="F179" s="342" t="s">
        <v>195</v>
      </c>
      <c r="G179" s="344">
        <f>'9º Medição'!G179</f>
        <v>20</v>
      </c>
      <c r="H179" s="170">
        <f>G179+'9º Medição'!H179</f>
        <v>40</v>
      </c>
      <c r="I179" s="345">
        <v>42.87</v>
      </c>
      <c r="J179" s="346">
        <f t="shared" si="6"/>
        <v>54.38</v>
      </c>
      <c r="K179" s="345">
        <f t="shared" si="7"/>
        <v>1087.6000000000001</v>
      </c>
      <c r="L179" s="345">
        <f t="shared" si="8"/>
        <v>2175.1999999999998</v>
      </c>
      <c r="M179" s="293"/>
      <c r="N179" s="347"/>
      <c r="O179" s="304"/>
    </row>
    <row r="180" spans="1:15" s="305" customFormat="1" ht="24">
      <c r="A180" s="342" t="s">
        <v>472</v>
      </c>
      <c r="B180" s="342" t="s">
        <v>508</v>
      </c>
      <c r="C180" s="342" t="s">
        <v>445</v>
      </c>
      <c r="D180" s="343" t="s">
        <v>196</v>
      </c>
      <c r="E180" s="342" t="s">
        <v>11</v>
      </c>
      <c r="F180" s="342" t="s">
        <v>118</v>
      </c>
      <c r="G180" s="344">
        <f>'9º Medição'!M180</f>
        <v>0</v>
      </c>
      <c r="H180" s="170">
        <f>G180+'9º Medição'!H180</f>
        <v>2</v>
      </c>
      <c r="I180" s="345">
        <v>1992.15</v>
      </c>
      <c r="J180" s="346">
        <f t="shared" si="6"/>
        <v>2527.0100000000002</v>
      </c>
      <c r="K180" s="345">
        <f t="shared" si="7"/>
        <v>0</v>
      </c>
      <c r="L180" s="345">
        <f t="shared" si="8"/>
        <v>5054.0200000000004</v>
      </c>
      <c r="M180" s="293"/>
      <c r="N180" s="347"/>
      <c r="O180" s="304"/>
    </row>
    <row r="181" spans="1:15" s="305" customFormat="1">
      <c r="A181" s="342" t="s">
        <v>5</v>
      </c>
      <c r="B181" s="342">
        <v>94796</v>
      </c>
      <c r="C181" s="342" t="s">
        <v>446</v>
      </c>
      <c r="D181" s="343" t="s">
        <v>184</v>
      </c>
      <c r="E181" s="342" t="s">
        <v>11</v>
      </c>
      <c r="F181" s="342" t="s">
        <v>12</v>
      </c>
      <c r="G181" s="344">
        <f>'9º Medição'!M181</f>
        <v>1</v>
      </c>
      <c r="H181" s="170">
        <f>G181+'9º Medição'!H181</f>
        <v>1</v>
      </c>
      <c r="I181" s="345">
        <v>59.22</v>
      </c>
      <c r="J181" s="346">
        <f t="shared" si="6"/>
        <v>75.12</v>
      </c>
      <c r="K181" s="345">
        <f t="shared" si="7"/>
        <v>75.12</v>
      </c>
      <c r="L181" s="345">
        <f t="shared" si="8"/>
        <v>75.12</v>
      </c>
      <c r="M181" s="293"/>
      <c r="N181" s="347"/>
      <c r="O181" s="304"/>
    </row>
    <row r="182" spans="1:15" s="305" customFormat="1">
      <c r="A182" s="342" t="s">
        <v>5</v>
      </c>
      <c r="B182" s="342">
        <v>72618</v>
      </c>
      <c r="C182" s="342" t="s">
        <v>447</v>
      </c>
      <c r="D182" s="343" t="s">
        <v>185</v>
      </c>
      <c r="E182" s="342" t="s">
        <v>11</v>
      </c>
      <c r="F182" s="342" t="s">
        <v>12</v>
      </c>
      <c r="G182" s="344">
        <f>'9º Medição'!M182</f>
        <v>1</v>
      </c>
      <c r="H182" s="170">
        <f>G182+'9º Medição'!H182</f>
        <v>1</v>
      </c>
      <c r="I182" s="345">
        <v>8.4700000000000006</v>
      </c>
      <c r="J182" s="346">
        <f t="shared" si="6"/>
        <v>10.74</v>
      </c>
      <c r="K182" s="345">
        <f t="shared" si="7"/>
        <v>10.74</v>
      </c>
      <c r="L182" s="345">
        <f t="shared" si="8"/>
        <v>10.74</v>
      </c>
      <c r="M182" s="293"/>
      <c r="N182" s="347"/>
      <c r="O182" s="304"/>
    </row>
    <row r="183" spans="1:15" s="305" customFormat="1" ht="24">
      <c r="A183" s="342" t="s">
        <v>5</v>
      </c>
      <c r="B183" s="342" t="s">
        <v>186</v>
      </c>
      <c r="C183" s="342" t="s">
        <v>448</v>
      </c>
      <c r="D183" s="343" t="s">
        <v>187</v>
      </c>
      <c r="E183" s="342" t="s">
        <v>11</v>
      </c>
      <c r="F183" s="342" t="s">
        <v>118</v>
      </c>
      <c r="G183" s="344">
        <f>'9º Medição'!G183</f>
        <v>2</v>
      </c>
      <c r="H183" s="170">
        <f>G183+'9º Medição'!H183</f>
        <v>4</v>
      </c>
      <c r="I183" s="345">
        <v>35.18</v>
      </c>
      <c r="J183" s="346">
        <f t="shared" si="6"/>
        <v>44.63</v>
      </c>
      <c r="K183" s="345">
        <f t="shared" si="7"/>
        <v>89.26</v>
      </c>
      <c r="L183" s="345">
        <f t="shared" si="8"/>
        <v>178.52</v>
      </c>
      <c r="M183" s="293"/>
      <c r="N183" s="347"/>
      <c r="O183" s="304"/>
    </row>
    <row r="184" spans="1:15" s="305" customFormat="1">
      <c r="A184" s="342" t="s">
        <v>5</v>
      </c>
      <c r="B184" s="342">
        <v>89491</v>
      </c>
      <c r="C184" s="342" t="s">
        <v>449</v>
      </c>
      <c r="D184" s="343" t="s">
        <v>197</v>
      </c>
      <c r="E184" s="342" t="s">
        <v>11</v>
      </c>
      <c r="F184" s="342" t="s">
        <v>128</v>
      </c>
      <c r="G184" s="344">
        <f>'9º Medição'!M184</f>
        <v>11</v>
      </c>
      <c r="H184" s="170">
        <f>G184+'9º Medição'!H184</f>
        <v>11</v>
      </c>
      <c r="I184" s="345">
        <v>37.54</v>
      </c>
      <c r="J184" s="346">
        <f t="shared" si="6"/>
        <v>47.62</v>
      </c>
      <c r="K184" s="345">
        <f t="shared" si="7"/>
        <v>523.81999999999994</v>
      </c>
      <c r="L184" s="345">
        <f t="shared" si="8"/>
        <v>523.82000000000005</v>
      </c>
      <c r="M184" s="293"/>
      <c r="N184" s="347"/>
      <c r="O184" s="304"/>
    </row>
    <row r="185" spans="1:15" s="305" customFormat="1">
      <c r="A185" s="755" t="s">
        <v>198</v>
      </c>
      <c r="B185" s="755"/>
      <c r="C185" s="755"/>
      <c r="D185" s="755"/>
      <c r="E185" s="755"/>
      <c r="F185" s="342"/>
      <c r="G185" s="344">
        <f>'9º Medição'!M185</f>
        <v>0</v>
      </c>
      <c r="H185" s="170">
        <f>G185+'9º Medição'!H185</f>
        <v>0</v>
      </c>
      <c r="I185" s="345"/>
      <c r="J185" s="346">
        <f t="shared" si="6"/>
        <v>0</v>
      </c>
      <c r="K185" s="345"/>
      <c r="L185" s="345">
        <f t="shared" si="8"/>
        <v>0</v>
      </c>
      <c r="M185" s="293"/>
      <c r="N185" s="347"/>
      <c r="O185" s="304"/>
    </row>
    <row r="186" spans="1:15" s="305" customFormat="1" ht="24">
      <c r="A186" s="342" t="s">
        <v>5</v>
      </c>
      <c r="B186" s="342" t="s">
        <v>199</v>
      </c>
      <c r="C186" s="342" t="s">
        <v>450</v>
      </c>
      <c r="D186" s="343" t="s">
        <v>200</v>
      </c>
      <c r="E186" s="342" t="s">
        <v>121</v>
      </c>
      <c r="F186" s="342" t="s">
        <v>201</v>
      </c>
      <c r="G186" s="344">
        <f>'9º Medição'!M186</f>
        <v>0</v>
      </c>
      <c r="H186" s="170">
        <f>G186+'9º Medição'!H186</f>
        <v>38</v>
      </c>
      <c r="I186" s="345">
        <v>45.47</v>
      </c>
      <c r="J186" s="346">
        <f t="shared" si="6"/>
        <v>57.68</v>
      </c>
      <c r="K186" s="345">
        <f t="shared" si="7"/>
        <v>0</v>
      </c>
      <c r="L186" s="345">
        <f t="shared" si="8"/>
        <v>2191.84</v>
      </c>
      <c r="M186" s="293"/>
      <c r="N186" s="347"/>
      <c r="O186" s="304"/>
    </row>
    <row r="187" spans="1:15" s="305" customFormat="1" ht="24">
      <c r="A187" s="342" t="s">
        <v>472</v>
      </c>
      <c r="B187" s="342" t="s">
        <v>514</v>
      </c>
      <c r="C187" s="342" t="s">
        <v>451</v>
      </c>
      <c r="D187" s="343" t="s">
        <v>202</v>
      </c>
      <c r="E187" s="342" t="s">
        <v>11</v>
      </c>
      <c r="F187" s="342" t="s">
        <v>192</v>
      </c>
      <c r="G187" s="344">
        <f>'9º Medição'!M187</f>
        <v>0</v>
      </c>
      <c r="H187" s="170">
        <f>G187+'9º Medição'!H187</f>
        <v>8</v>
      </c>
      <c r="I187" s="345">
        <v>65.069999999999993</v>
      </c>
      <c r="J187" s="346">
        <f t="shared" si="6"/>
        <v>82.54</v>
      </c>
      <c r="K187" s="345">
        <f t="shared" si="7"/>
        <v>0</v>
      </c>
      <c r="L187" s="345">
        <f t="shared" si="8"/>
        <v>660.32</v>
      </c>
      <c r="M187" s="293"/>
      <c r="N187" s="347"/>
      <c r="O187" s="304"/>
    </row>
    <row r="188" spans="1:15" s="305" customFormat="1" ht="24">
      <c r="A188" s="342" t="s">
        <v>472</v>
      </c>
      <c r="B188" s="342" t="s">
        <v>515</v>
      </c>
      <c r="C188" s="342" t="s">
        <v>452</v>
      </c>
      <c r="D188" s="343" t="s">
        <v>203</v>
      </c>
      <c r="E188" s="342" t="s">
        <v>11</v>
      </c>
      <c r="F188" s="342" t="s">
        <v>201</v>
      </c>
      <c r="G188" s="344">
        <f>'9º Medição'!M188</f>
        <v>0</v>
      </c>
      <c r="H188" s="170">
        <f>G188+'9º Medição'!H188</f>
        <v>38</v>
      </c>
      <c r="I188" s="345">
        <v>45.47</v>
      </c>
      <c r="J188" s="346">
        <f t="shared" si="6"/>
        <v>57.68</v>
      </c>
      <c r="K188" s="345">
        <f t="shared" si="7"/>
        <v>0</v>
      </c>
      <c r="L188" s="345">
        <f t="shared" si="8"/>
        <v>2191.84</v>
      </c>
      <c r="M188" s="293"/>
      <c r="N188" s="347"/>
      <c r="O188" s="304"/>
    </row>
    <row r="189" spans="1:15" s="305" customFormat="1" ht="24">
      <c r="A189" s="342" t="s">
        <v>5</v>
      </c>
      <c r="B189" s="342" t="s">
        <v>204</v>
      </c>
      <c r="C189" s="342" t="s">
        <v>453</v>
      </c>
      <c r="D189" s="343" t="s">
        <v>205</v>
      </c>
      <c r="E189" s="342" t="s">
        <v>121</v>
      </c>
      <c r="F189" s="342" t="s">
        <v>192</v>
      </c>
      <c r="G189" s="344">
        <f>'9º Medição'!M189</f>
        <v>0</v>
      </c>
      <c r="H189" s="170">
        <f>G189+'9º Medição'!H189</f>
        <v>8</v>
      </c>
      <c r="I189" s="345">
        <v>55.27</v>
      </c>
      <c r="J189" s="346">
        <f t="shared" si="6"/>
        <v>70.11</v>
      </c>
      <c r="K189" s="345">
        <f t="shared" si="7"/>
        <v>0</v>
      </c>
      <c r="L189" s="345">
        <f t="shared" si="8"/>
        <v>560.88</v>
      </c>
      <c r="M189" s="293"/>
      <c r="N189" s="347"/>
      <c r="O189" s="304"/>
    </row>
    <row r="190" spans="1:15" s="305" customFormat="1">
      <c r="A190" s="755" t="s">
        <v>206</v>
      </c>
      <c r="B190" s="755"/>
      <c r="C190" s="755"/>
      <c r="D190" s="755"/>
      <c r="E190" s="755"/>
      <c r="F190" s="342"/>
      <c r="G190" s="344">
        <f>'9º Medição'!M190</f>
        <v>0</v>
      </c>
      <c r="H190" s="170">
        <f>G190+'9º Medição'!H190</f>
        <v>0</v>
      </c>
      <c r="I190" s="345"/>
      <c r="J190" s="346">
        <f t="shared" si="6"/>
        <v>0</v>
      </c>
      <c r="K190" s="345"/>
      <c r="L190" s="345"/>
      <c r="M190" s="293"/>
      <c r="N190" s="347"/>
      <c r="O190" s="304"/>
    </row>
    <row r="191" spans="1:15" s="305" customFormat="1" ht="108">
      <c r="A191" s="342" t="s">
        <v>5</v>
      </c>
      <c r="B191" s="342" t="s">
        <v>207</v>
      </c>
      <c r="C191" s="342" t="s">
        <v>454</v>
      </c>
      <c r="D191" s="343" t="s">
        <v>312</v>
      </c>
      <c r="E191" s="342" t="s">
        <v>11</v>
      </c>
      <c r="F191" s="342" t="s">
        <v>313</v>
      </c>
      <c r="G191" s="344">
        <f>'9º Medição'!M191</f>
        <v>22</v>
      </c>
      <c r="H191" s="170">
        <f>G191+'9º Medição'!H191</f>
        <v>22</v>
      </c>
      <c r="I191" s="345">
        <v>117.92</v>
      </c>
      <c r="J191" s="346">
        <f t="shared" si="6"/>
        <v>149.58000000000001</v>
      </c>
      <c r="K191" s="345">
        <f t="shared" si="7"/>
        <v>3290.76</v>
      </c>
      <c r="L191" s="345">
        <f t="shared" si="8"/>
        <v>3290.76</v>
      </c>
      <c r="M191" s="293"/>
      <c r="N191" s="347"/>
      <c r="O191" s="304"/>
    </row>
    <row r="192" spans="1:15" s="305" customFormat="1" ht="48">
      <c r="A192" s="342" t="s">
        <v>5</v>
      </c>
      <c r="B192" s="342">
        <v>83670</v>
      </c>
      <c r="C192" s="342" t="s">
        <v>455</v>
      </c>
      <c r="D192" s="343" t="s">
        <v>314</v>
      </c>
      <c r="E192" s="342" t="s">
        <v>35</v>
      </c>
      <c r="F192" s="342" t="s">
        <v>315</v>
      </c>
      <c r="G192" s="344">
        <f>'9º Medição'!M192</f>
        <v>30.4</v>
      </c>
      <c r="H192" s="170">
        <f>G192+'9º Medição'!H192</f>
        <v>30.4</v>
      </c>
      <c r="I192" s="345">
        <v>37.58</v>
      </c>
      <c r="J192" s="346">
        <f t="shared" si="6"/>
        <v>47.67</v>
      </c>
      <c r="K192" s="345">
        <f t="shared" si="7"/>
        <v>1449.1679999999999</v>
      </c>
      <c r="L192" s="345">
        <f t="shared" si="8"/>
        <v>1449.17</v>
      </c>
      <c r="M192" s="293"/>
      <c r="N192" s="347"/>
      <c r="O192" s="304"/>
    </row>
    <row r="193" spans="1:17" s="305" customFormat="1" ht="36">
      <c r="A193" s="342" t="s">
        <v>5</v>
      </c>
      <c r="B193" s="342">
        <v>83671</v>
      </c>
      <c r="C193" s="342" t="s">
        <v>456</v>
      </c>
      <c r="D193" s="343" t="s">
        <v>316</v>
      </c>
      <c r="E193" s="342" t="s">
        <v>35</v>
      </c>
      <c r="F193" s="342" t="s">
        <v>317</v>
      </c>
      <c r="G193" s="344">
        <f>'9º Medição'!M193</f>
        <v>186</v>
      </c>
      <c r="H193" s="170">
        <f>G193+'9º Medição'!H193</f>
        <v>186</v>
      </c>
      <c r="I193" s="345">
        <v>40.49</v>
      </c>
      <c r="J193" s="346">
        <f t="shared" si="6"/>
        <v>51.36</v>
      </c>
      <c r="K193" s="345">
        <f t="shared" si="7"/>
        <v>9552.9599999999991</v>
      </c>
      <c r="L193" s="345">
        <f t="shared" si="8"/>
        <v>9552.9599999999991</v>
      </c>
      <c r="M193" s="293"/>
      <c r="N193" s="347"/>
      <c r="O193" s="304"/>
    </row>
    <row r="194" spans="1:17" s="305" customFormat="1">
      <c r="A194" s="342"/>
      <c r="B194" s="342"/>
      <c r="C194" s="342"/>
      <c r="D194" s="343" t="s">
        <v>266</v>
      </c>
      <c r="E194" s="342"/>
      <c r="F194" s="342"/>
      <c r="G194" s="344">
        <f>'9º Medição'!M194</f>
        <v>0</v>
      </c>
      <c r="H194" s="170">
        <f>G194+'9º Medição'!H194</f>
        <v>0</v>
      </c>
      <c r="I194" s="345"/>
      <c r="J194" s="346">
        <f t="shared" si="6"/>
        <v>0</v>
      </c>
      <c r="K194" s="345"/>
      <c r="L194" s="345"/>
      <c r="M194" s="293"/>
      <c r="N194" s="347"/>
      <c r="O194" s="304"/>
    </row>
    <row r="195" spans="1:17" s="305" customFormat="1" ht="15" customHeight="1">
      <c r="B195" s="371"/>
      <c r="C195" s="371">
        <v>11</v>
      </c>
      <c r="D195" s="371" t="s">
        <v>658</v>
      </c>
      <c r="E195" s="371"/>
      <c r="F195" s="371"/>
      <c r="G195" s="344">
        <f>'9º Medição'!M195</f>
        <v>0</v>
      </c>
      <c r="H195" s="170">
        <f>G195+'9º Medição'!H195</f>
        <v>0</v>
      </c>
      <c r="I195" s="346"/>
      <c r="J195" s="346">
        <f t="shared" si="6"/>
        <v>0</v>
      </c>
      <c r="K195" s="345"/>
      <c r="L195" s="345"/>
      <c r="M195" s="293">
        <f>SUM(L196:L199)</f>
        <v>23662.47</v>
      </c>
      <c r="N195" s="347"/>
      <c r="O195" s="304"/>
      <c r="P195" s="304"/>
    </row>
    <row r="196" spans="1:17" s="305" customFormat="1" ht="24">
      <c r="A196" s="342" t="s">
        <v>472</v>
      </c>
      <c r="B196" s="342" t="s">
        <v>509</v>
      </c>
      <c r="C196" s="342" t="s">
        <v>457</v>
      </c>
      <c r="D196" s="343" t="s">
        <v>210</v>
      </c>
      <c r="E196" s="342" t="s">
        <v>35</v>
      </c>
      <c r="F196" s="342" t="s">
        <v>211</v>
      </c>
      <c r="G196" s="344">
        <f>'9º Medição'!M196</f>
        <v>30</v>
      </c>
      <c r="H196" s="170">
        <f>G196+'9º Medição'!H196</f>
        <v>30</v>
      </c>
      <c r="I196" s="345">
        <v>29.32</v>
      </c>
      <c r="J196" s="346">
        <f t="shared" si="6"/>
        <v>37.19</v>
      </c>
      <c r="K196" s="345">
        <f t="shared" si="7"/>
        <v>1115.6999999999998</v>
      </c>
      <c r="L196" s="345">
        <f t="shared" si="8"/>
        <v>1115.7</v>
      </c>
      <c r="M196" s="293"/>
      <c r="N196" s="347"/>
      <c r="O196" s="304"/>
    </row>
    <row r="197" spans="1:17" s="305" customFormat="1" ht="24">
      <c r="A197" s="342" t="s">
        <v>5</v>
      </c>
      <c r="B197" s="342" t="s">
        <v>212</v>
      </c>
      <c r="C197" s="342" t="s">
        <v>458</v>
      </c>
      <c r="D197" s="343" t="s">
        <v>213</v>
      </c>
      <c r="E197" s="342" t="s">
        <v>11</v>
      </c>
      <c r="F197" s="342" t="s">
        <v>12</v>
      </c>
      <c r="G197" s="344">
        <f>'9º Medição'!M197</f>
        <v>1</v>
      </c>
      <c r="H197" s="170">
        <f>G197+'9º Medição'!H197</f>
        <v>1</v>
      </c>
      <c r="I197" s="345">
        <v>37</v>
      </c>
      <c r="J197" s="346">
        <f t="shared" si="6"/>
        <v>46.93</v>
      </c>
      <c r="K197" s="345">
        <f t="shared" si="7"/>
        <v>46.93</v>
      </c>
      <c r="L197" s="345">
        <f t="shared" si="8"/>
        <v>46.93</v>
      </c>
      <c r="M197" s="293"/>
      <c r="N197" s="347"/>
      <c r="O197" s="304"/>
    </row>
    <row r="198" spans="1:17" s="307" customFormat="1" ht="24">
      <c r="A198" s="342" t="s">
        <v>31</v>
      </c>
      <c r="B198" s="342">
        <v>121</v>
      </c>
      <c r="C198" s="342" t="s">
        <v>459</v>
      </c>
      <c r="D198" s="343" t="s">
        <v>214</v>
      </c>
      <c r="E198" s="342" t="s">
        <v>11</v>
      </c>
      <c r="F198" s="342" t="s">
        <v>215</v>
      </c>
      <c r="G198" s="344">
        <f>'9º Medição'!M198</f>
        <v>14</v>
      </c>
      <c r="H198" s="170">
        <f>G198+'9º Medição'!H198</f>
        <v>14</v>
      </c>
      <c r="I198" s="345">
        <v>1108.5999999999999</v>
      </c>
      <c r="J198" s="346">
        <f t="shared" si="6"/>
        <v>1406.24</v>
      </c>
      <c r="K198" s="345">
        <f t="shared" si="7"/>
        <v>19687.36</v>
      </c>
      <c r="L198" s="345">
        <f t="shared" si="8"/>
        <v>19687.36</v>
      </c>
      <c r="M198" s="293"/>
      <c r="N198" s="347"/>
      <c r="O198" s="304"/>
    </row>
    <row r="199" spans="1:17" s="307" customFormat="1" ht="24">
      <c r="A199" s="342" t="s">
        <v>31</v>
      </c>
      <c r="B199" s="342">
        <v>123</v>
      </c>
      <c r="C199" s="342" t="s">
        <v>460</v>
      </c>
      <c r="D199" s="343" t="s">
        <v>216</v>
      </c>
      <c r="E199" s="342" t="s">
        <v>11</v>
      </c>
      <c r="F199" s="342" t="s">
        <v>118</v>
      </c>
      <c r="G199" s="344">
        <f>'9º Medição'!M199</f>
        <v>2</v>
      </c>
      <c r="H199" s="170">
        <f>G199+'9º Medição'!H199</f>
        <v>2</v>
      </c>
      <c r="I199" s="345">
        <v>1108.5999999999999</v>
      </c>
      <c r="J199" s="346">
        <f t="shared" si="6"/>
        <v>1406.24</v>
      </c>
      <c r="K199" s="345">
        <f t="shared" si="7"/>
        <v>2812.48</v>
      </c>
      <c r="L199" s="345">
        <f t="shared" si="8"/>
        <v>2812.48</v>
      </c>
      <c r="M199" s="293"/>
      <c r="N199" s="347"/>
      <c r="O199" s="304"/>
    </row>
    <row r="200" spans="1:17" s="305" customFormat="1">
      <c r="A200" s="342"/>
      <c r="B200" s="342"/>
      <c r="C200" s="342"/>
      <c r="D200" s="343" t="s">
        <v>266</v>
      </c>
      <c r="E200" s="342"/>
      <c r="F200" s="342"/>
      <c r="G200" s="344">
        <f>'9º Medição'!M200</f>
        <v>0</v>
      </c>
      <c r="H200" s="170">
        <f>G200+'9º Medição'!H200</f>
        <v>0</v>
      </c>
      <c r="I200" s="345"/>
      <c r="J200" s="346">
        <f t="shared" si="6"/>
        <v>0</v>
      </c>
      <c r="K200" s="345"/>
      <c r="L200" s="345"/>
      <c r="M200" s="293"/>
      <c r="N200" s="347"/>
      <c r="O200" s="304"/>
    </row>
    <row r="201" spans="1:17" s="305" customFormat="1" ht="15" customHeight="1">
      <c r="A201" s="372" t="s">
        <v>325</v>
      </c>
      <c r="B201" s="372"/>
      <c r="C201" s="372">
        <v>12</v>
      </c>
      <c r="D201" s="372" t="s">
        <v>659</v>
      </c>
      <c r="E201" s="372"/>
      <c r="F201" s="372"/>
      <c r="G201" s="344">
        <f>'9º Medição'!M201</f>
        <v>0</v>
      </c>
      <c r="H201" s="170">
        <f>G201+'9º Medição'!H201</f>
        <v>0</v>
      </c>
      <c r="I201" s="346"/>
      <c r="J201" s="346">
        <f t="shared" si="6"/>
        <v>0</v>
      </c>
      <c r="K201" s="345"/>
      <c r="L201" s="345"/>
      <c r="M201" s="293">
        <f>SUM(L202:L207)</f>
        <v>2783.35</v>
      </c>
      <c r="N201" s="347"/>
      <c r="O201" s="304"/>
      <c r="P201" s="304"/>
    </row>
    <row r="202" spans="1:17" s="305" customFormat="1" ht="84">
      <c r="A202" s="342" t="s">
        <v>472</v>
      </c>
      <c r="B202" s="342" t="s">
        <v>512</v>
      </c>
      <c r="C202" s="342" t="s">
        <v>461</v>
      </c>
      <c r="D202" s="343" t="s">
        <v>318</v>
      </c>
      <c r="E202" s="342" t="s">
        <v>11</v>
      </c>
      <c r="F202" s="342" t="s">
        <v>12</v>
      </c>
      <c r="G202" s="344">
        <f>'9º Medição'!M202</f>
        <v>1</v>
      </c>
      <c r="H202" s="170">
        <f>G202+'9º Medição'!H202</f>
        <v>1</v>
      </c>
      <c r="I202" s="345">
        <v>760.41</v>
      </c>
      <c r="J202" s="346">
        <f t="shared" si="6"/>
        <v>964.57</v>
      </c>
      <c r="K202" s="345">
        <f t="shared" si="7"/>
        <v>964.57</v>
      </c>
      <c r="L202" s="345">
        <f t="shared" si="8"/>
        <v>964.57</v>
      </c>
      <c r="M202" s="293"/>
      <c r="N202" s="347"/>
      <c r="O202" s="304"/>
    </row>
    <row r="203" spans="1:17" s="305" customFormat="1" ht="60">
      <c r="A203" s="342" t="s">
        <v>472</v>
      </c>
      <c r="B203" s="342" t="s">
        <v>510</v>
      </c>
      <c r="C203" s="342" t="s">
        <v>462</v>
      </c>
      <c r="D203" s="343" t="s">
        <v>319</v>
      </c>
      <c r="E203" s="342" t="s">
        <v>11</v>
      </c>
      <c r="F203" s="342" t="s">
        <v>116</v>
      </c>
      <c r="G203" s="344">
        <f>'9º Medição'!M203</f>
        <v>3</v>
      </c>
      <c r="H203" s="170">
        <f>G203+'9º Medição'!H203</f>
        <v>3</v>
      </c>
      <c r="I203" s="345">
        <v>21.96</v>
      </c>
      <c r="J203" s="346">
        <f t="shared" si="6"/>
        <v>27.86</v>
      </c>
      <c r="K203" s="345">
        <f t="shared" si="7"/>
        <v>83.58</v>
      </c>
      <c r="L203" s="345">
        <f t="shared" si="8"/>
        <v>83.58</v>
      </c>
      <c r="M203" s="293"/>
      <c r="N203" s="347"/>
      <c r="O203" s="304"/>
    </row>
    <row r="204" spans="1:17" s="305" customFormat="1" ht="60">
      <c r="A204" s="342" t="s">
        <v>472</v>
      </c>
      <c r="B204" s="342" t="s">
        <v>511</v>
      </c>
      <c r="C204" s="342" t="s">
        <v>463</v>
      </c>
      <c r="D204" s="343" t="s">
        <v>320</v>
      </c>
      <c r="E204" s="342" t="s">
        <v>11</v>
      </c>
      <c r="F204" s="342" t="s">
        <v>154</v>
      </c>
      <c r="G204" s="344">
        <f>'9º Medição'!M204</f>
        <v>5</v>
      </c>
      <c r="H204" s="170">
        <f>G204+'9º Medição'!H204</f>
        <v>5</v>
      </c>
      <c r="I204" s="345">
        <v>26.49</v>
      </c>
      <c r="J204" s="346">
        <f t="shared" si="6"/>
        <v>33.6</v>
      </c>
      <c r="K204" s="345">
        <f t="shared" si="7"/>
        <v>168</v>
      </c>
      <c r="L204" s="345">
        <f t="shared" si="8"/>
        <v>168</v>
      </c>
      <c r="M204" s="293"/>
      <c r="N204" s="347"/>
      <c r="O204" s="304"/>
    </row>
    <row r="205" spans="1:17" s="305" customFormat="1" ht="72">
      <c r="A205" s="342" t="s">
        <v>472</v>
      </c>
      <c r="B205" s="342" t="s">
        <v>513</v>
      </c>
      <c r="C205" s="342" t="s">
        <v>464</v>
      </c>
      <c r="D205" s="343" t="s">
        <v>321</v>
      </c>
      <c r="E205" s="342" t="s">
        <v>11</v>
      </c>
      <c r="F205" s="342" t="s">
        <v>12</v>
      </c>
      <c r="G205" s="344">
        <f>'9º Medição'!M205</f>
        <v>1</v>
      </c>
      <c r="H205" s="170">
        <f>G205+'9º Medição'!H205</f>
        <v>1</v>
      </c>
      <c r="I205" s="345">
        <v>240.36</v>
      </c>
      <c r="J205" s="346">
        <f t="shared" si="6"/>
        <v>304.89</v>
      </c>
      <c r="K205" s="345">
        <f t="shared" si="7"/>
        <v>304.89</v>
      </c>
      <c r="L205" s="345">
        <f t="shared" si="8"/>
        <v>304.89</v>
      </c>
      <c r="M205" s="293"/>
      <c r="N205" s="347"/>
      <c r="O205" s="304"/>
    </row>
    <row r="206" spans="1:17" s="307" customFormat="1" ht="72">
      <c r="A206" s="342" t="s">
        <v>472</v>
      </c>
      <c r="B206" s="342" t="s">
        <v>511</v>
      </c>
      <c r="C206" s="342" t="s">
        <v>465</v>
      </c>
      <c r="D206" s="343" t="s">
        <v>322</v>
      </c>
      <c r="E206" s="342" t="s">
        <v>11</v>
      </c>
      <c r="F206" s="342" t="s">
        <v>323</v>
      </c>
      <c r="G206" s="344">
        <f>'9º Medição'!M206</f>
        <v>21</v>
      </c>
      <c r="H206" s="170">
        <f>G206+'9º Medição'!H206</f>
        <v>21</v>
      </c>
      <c r="I206" s="345">
        <v>42.34</v>
      </c>
      <c r="J206" s="346">
        <f t="shared" si="6"/>
        <v>53.71</v>
      </c>
      <c r="K206" s="345">
        <f t="shared" si="7"/>
        <v>1127.9100000000001</v>
      </c>
      <c r="L206" s="345">
        <f t="shared" si="8"/>
        <v>1127.9100000000001</v>
      </c>
      <c r="M206" s="293"/>
      <c r="N206" s="347"/>
      <c r="O206" s="304"/>
    </row>
    <row r="207" spans="1:17" s="307" customFormat="1" ht="72">
      <c r="A207" s="342" t="s">
        <v>472</v>
      </c>
      <c r="B207" s="342" t="s">
        <v>511</v>
      </c>
      <c r="C207" s="342" t="s">
        <v>466</v>
      </c>
      <c r="D207" s="343" t="s">
        <v>324</v>
      </c>
      <c r="E207" s="342" t="s">
        <v>11</v>
      </c>
      <c r="F207" s="342" t="s">
        <v>126</v>
      </c>
      <c r="G207" s="344">
        <f>'9º Medição'!M207</f>
        <v>4</v>
      </c>
      <c r="H207" s="170">
        <f>G207+'9º Medição'!H207</f>
        <v>4</v>
      </c>
      <c r="I207" s="345">
        <v>26.49</v>
      </c>
      <c r="J207" s="346">
        <f t="shared" si="6"/>
        <v>33.6</v>
      </c>
      <c r="K207" s="345">
        <f t="shared" si="7"/>
        <v>134.4</v>
      </c>
      <c r="L207" s="345">
        <f t="shared" si="8"/>
        <v>134.4</v>
      </c>
      <c r="M207" s="293"/>
      <c r="N207" s="347"/>
      <c r="O207" s="304"/>
    </row>
    <row r="208" spans="1:17" s="305" customFormat="1">
      <c r="A208" s="342"/>
      <c r="B208" s="342"/>
      <c r="C208" s="342"/>
      <c r="D208" s="343" t="s">
        <v>266</v>
      </c>
      <c r="E208" s="342"/>
      <c r="F208" s="342"/>
      <c r="G208" s="170"/>
      <c r="H208" s="342"/>
      <c r="I208" s="345"/>
      <c r="J208" s="346">
        <f t="shared" ref="J208" si="9">I208*1.2575</f>
        <v>0</v>
      </c>
      <c r="K208" s="345"/>
      <c r="L208" s="345">
        <f t="shared" ref="L208" si="10">H208*J208</f>
        <v>0</v>
      </c>
      <c r="M208" s="293"/>
      <c r="N208" s="347"/>
      <c r="O208" s="304"/>
      <c r="Q208" s="304"/>
    </row>
    <row r="209" spans="1:15" s="305" customFormat="1">
      <c r="A209" s="348"/>
      <c r="B209" s="348"/>
      <c r="C209" s="348"/>
      <c r="D209" s="364"/>
      <c r="E209" s="348"/>
      <c r="F209" s="348"/>
      <c r="G209" s="344"/>
      <c r="H209" s="348"/>
      <c r="I209" s="346"/>
      <c r="J209" s="346"/>
      <c r="K209" s="346"/>
      <c r="L209" s="346"/>
      <c r="M209" s="293"/>
      <c r="N209" s="347"/>
    </row>
    <row r="210" spans="1:15" s="305" customFormat="1">
      <c r="A210" s="348"/>
      <c r="B210" s="348"/>
      <c r="C210" s="348"/>
      <c r="D210" s="364"/>
      <c r="E210" s="348"/>
      <c r="F210" s="348"/>
      <c r="G210" s="344"/>
      <c r="H210" s="348"/>
      <c r="I210" s="346"/>
      <c r="J210" s="346"/>
      <c r="K210" s="346"/>
      <c r="L210" s="346"/>
      <c r="M210" s="293"/>
      <c r="N210" s="347"/>
    </row>
    <row r="211" spans="1:15" s="305" customFormat="1">
      <c r="A211" s="760" t="s">
        <v>266</v>
      </c>
      <c r="B211" s="761"/>
      <c r="C211" s="761"/>
      <c r="D211" s="761"/>
      <c r="E211" s="761"/>
      <c r="F211" s="762"/>
      <c r="G211" s="373"/>
      <c r="H211" s="374"/>
      <c r="I211" s="345"/>
      <c r="J211" s="345"/>
      <c r="K211" s="375">
        <f>SUM(K15:K210)</f>
        <v>366405.39875000005</v>
      </c>
      <c r="L211" s="375">
        <f>SUM(L15:L208)</f>
        <v>682568.25999999966</v>
      </c>
      <c r="M211" s="293">
        <f>SUM(M14:M209)</f>
        <v>682568.25999999989</v>
      </c>
      <c r="N211" s="347"/>
      <c r="O211" s="304"/>
    </row>
    <row r="213" spans="1:15">
      <c r="M213" s="298">
        <f>M211-L211</f>
        <v>0</v>
      </c>
      <c r="O213" s="301"/>
    </row>
    <row r="214" spans="1:15">
      <c r="M214" s="298">
        <f>'ORÇAMENTO LICITAÇÃO'!I215</f>
        <v>366426.07995000004</v>
      </c>
    </row>
    <row r="215" spans="1:15">
      <c r="M215" s="298">
        <v>324700</v>
      </c>
      <c r="O215" s="301"/>
    </row>
    <row r="216" spans="1:15">
      <c r="D216" s="381" t="s">
        <v>573</v>
      </c>
      <c r="M216" s="298">
        <f>M214-M215</f>
        <v>41726.079950000043</v>
      </c>
      <c r="N216" s="386">
        <f>M216/M215</f>
        <v>0.12850655974745934</v>
      </c>
    </row>
    <row r="217" spans="1:15">
      <c r="D217" s="382" t="s">
        <v>574</v>
      </c>
      <c r="N217" s="314">
        <f>M216/M214</f>
        <v>0.11387311720741519</v>
      </c>
    </row>
    <row r="218" spans="1:15">
      <c r="D218" s="382" t="s">
        <v>575</v>
      </c>
    </row>
  </sheetData>
  <mergeCells count="61">
    <mergeCell ref="A211:F211"/>
    <mergeCell ref="A137:E137"/>
    <mergeCell ref="A176:E176"/>
    <mergeCell ref="A185:E185"/>
    <mergeCell ref="A190:E190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12"/>
  <sheetViews>
    <sheetView showGridLines="0" tabSelected="1" workbookViewId="0"/>
  </sheetViews>
  <sheetFormatPr defaultRowHeight="15"/>
  <cols>
    <col min="2" max="2" width="33.7109375" customWidth="1"/>
  </cols>
  <sheetData>
    <row r="3" spans="2:4" ht="15.75" thickBot="1"/>
    <row r="4" spans="2:4" ht="33" customHeight="1" thickBot="1">
      <c r="B4" s="487" t="s">
        <v>678</v>
      </c>
    </row>
    <row r="6" spans="2:4" ht="15.75" thickBot="1"/>
    <row r="7" spans="2:4" ht="38.25" customHeight="1" thickBot="1">
      <c r="B7" s="488" t="s">
        <v>679</v>
      </c>
      <c r="D7" s="489"/>
    </row>
    <row r="9" spans="2:4" ht="15.75" thickBot="1"/>
    <row r="10" spans="2:4" ht="37.5" customHeight="1" thickBot="1">
      <c r="B10" s="487" t="s">
        <v>680</v>
      </c>
    </row>
    <row r="11" spans="2:4" ht="15.75" thickBot="1"/>
    <row r="12" spans="2:4" ht="28.5" customHeight="1" thickBot="1">
      <c r="B12" s="490" t="s">
        <v>682</v>
      </c>
    </row>
  </sheetData>
  <hyperlinks>
    <hyperlink ref="B4" location="'ORÇAMENTO LICITAÇÃO'!Area_de_impressao" display="ORÇAMENTO LICITAÇÃO"/>
    <hyperlink ref="B7" location="C.F.F.!Area_de_impressao" display="CRONOGRAMA FISICO/FINANCEIRO"/>
    <hyperlink ref="B10" location="'ORÇAMENTO QUANTITATIVOS'!Area_de_impressao" display="ORÇAMENTO QUANTITATIVOS"/>
    <hyperlink ref="B12" location="'CFF EMPRESA'!A1" display="CRONOGRAMA EMPRES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0"/>
  <sheetViews>
    <sheetView showZeros="0" workbookViewId="0">
      <selection sqref="A1:I226"/>
    </sheetView>
  </sheetViews>
  <sheetFormatPr defaultRowHeight="15"/>
  <cols>
    <col min="1" max="1" width="5.42578125" bestFit="1" customWidth="1"/>
    <col min="2" max="2" width="10.7109375" bestFit="1" customWidth="1"/>
    <col min="3" max="3" width="24.140625" customWidth="1"/>
    <col min="4" max="4" width="44.42578125" customWidth="1"/>
    <col min="5" max="6" width="12.85546875" customWidth="1"/>
    <col min="7" max="9" width="14.28515625" customWidth="1"/>
    <col min="10" max="10" width="14" hidden="1" customWidth="1"/>
    <col min="11" max="11" width="13.28515625" bestFit="1" customWidth="1"/>
    <col min="257" max="257" width="5.42578125" bestFit="1" customWidth="1"/>
    <col min="258" max="258" width="10.7109375" bestFit="1" customWidth="1"/>
    <col min="259" max="259" width="24.140625" customWidth="1"/>
    <col min="260" max="260" width="44.42578125" customWidth="1"/>
    <col min="261" max="262" width="12.85546875" customWidth="1"/>
    <col min="263" max="265" width="14.28515625" customWidth="1"/>
    <col min="513" max="513" width="5.42578125" bestFit="1" customWidth="1"/>
    <col min="514" max="514" width="10.7109375" bestFit="1" customWidth="1"/>
    <col min="515" max="515" width="24.140625" customWidth="1"/>
    <col min="516" max="516" width="44.42578125" customWidth="1"/>
    <col min="517" max="518" width="12.85546875" customWidth="1"/>
    <col min="519" max="521" width="14.28515625" customWidth="1"/>
    <col min="769" max="769" width="5.42578125" bestFit="1" customWidth="1"/>
    <col min="770" max="770" width="10.7109375" bestFit="1" customWidth="1"/>
    <col min="771" max="771" width="24.140625" customWidth="1"/>
    <col min="772" max="772" width="44.42578125" customWidth="1"/>
    <col min="773" max="774" width="12.85546875" customWidth="1"/>
    <col min="775" max="777" width="14.28515625" customWidth="1"/>
    <col min="1025" max="1025" width="5.42578125" bestFit="1" customWidth="1"/>
    <col min="1026" max="1026" width="10.7109375" bestFit="1" customWidth="1"/>
    <col min="1027" max="1027" width="24.140625" customWidth="1"/>
    <col min="1028" max="1028" width="44.42578125" customWidth="1"/>
    <col min="1029" max="1030" width="12.85546875" customWidth="1"/>
    <col min="1031" max="1033" width="14.28515625" customWidth="1"/>
    <col min="1281" max="1281" width="5.42578125" bestFit="1" customWidth="1"/>
    <col min="1282" max="1282" width="10.7109375" bestFit="1" customWidth="1"/>
    <col min="1283" max="1283" width="24.140625" customWidth="1"/>
    <col min="1284" max="1284" width="44.42578125" customWidth="1"/>
    <col min="1285" max="1286" width="12.85546875" customWidth="1"/>
    <col min="1287" max="1289" width="14.28515625" customWidth="1"/>
    <col min="1537" max="1537" width="5.42578125" bestFit="1" customWidth="1"/>
    <col min="1538" max="1538" width="10.7109375" bestFit="1" customWidth="1"/>
    <col min="1539" max="1539" width="24.140625" customWidth="1"/>
    <col min="1540" max="1540" width="44.42578125" customWidth="1"/>
    <col min="1541" max="1542" width="12.85546875" customWidth="1"/>
    <col min="1543" max="1545" width="14.28515625" customWidth="1"/>
    <col min="1793" max="1793" width="5.42578125" bestFit="1" customWidth="1"/>
    <col min="1794" max="1794" width="10.7109375" bestFit="1" customWidth="1"/>
    <col min="1795" max="1795" width="24.140625" customWidth="1"/>
    <col min="1796" max="1796" width="44.42578125" customWidth="1"/>
    <col min="1797" max="1798" width="12.85546875" customWidth="1"/>
    <col min="1799" max="1801" width="14.28515625" customWidth="1"/>
    <col min="2049" max="2049" width="5.42578125" bestFit="1" customWidth="1"/>
    <col min="2050" max="2050" width="10.7109375" bestFit="1" customWidth="1"/>
    <col min="2051" max="2051" width="24.140625" customWidth="1"/>
    <col min="2052" max="2052" width="44.42578125" customWidth="1"/>
    <col min="2053" max="2054" width="12.85546875" customWidth="1"/>
    <col min="2055" max="2057" width="14.28515625" customWidth="1"/>
    <col min="2305" max="2305" width="5.42578125" bestFit="1" customWidth="1"/>
    <col min="2306" max="2306" width="10.7109375" bestFit="1" customWidth="1"/>
    <col min="2307" max="2307" width="24.140625" customWidth="1"/>
    <col min="2308" max="2308" width="44.42578125" customWidth="1"/>
    <col min="2309" max="2310" width="12.85546875" customWidth="1"/>
    <col min="2311" max="2313" width="14.28515625" customWidth="1"/>
    <col min="2561" max="2561" width="5.42578125" bestFit="1" customWidth="1"/>
    <col min="2562" max="2562" width="10.7109375" bestFit="1" customWidth="1"/>
    <col min="2563" max="2563" width="24.140625" customWidth="1"/>
    <col min="2564" max="2564" width="44.42578125" customWidth="1"/>
    <col min="2565" max="2566" width="12.85546875" customWidth="1"/>
    <col min="2567" max="2569" width="14.28515625" customWidth="1"/>
    <col min="2817" max="2817" width="5.42578125" bestFit="1" customWidth="1"/>
    <col min="2818" max="2818" width="10.7109375" bestFit="1" customWidth="1"/>
    <col min="2819" max="2819" width="24.140625" customWidth="1"/>
    <col min="2820" max="2820" width="44.42578125" customWidth="1"/>
    <col min="2821" max="2822" width="12.85546875" customWidth="1"/>
    <col min="2823" max="2825" width="14.28515625" customWidth="1"/>
    <col min="3073" max="3073" width="5.42578125" bestFit="1" customWidth="1"/>
    <col min="3074" max="3074" width="10.7109375" bestFit="1" customWidth="1"/>
    <col min="3075" max="3075" width="24.140625" customWidth="1"/>
    <col min="3076" max="3076" width="44.42578125" customWidth="1"/>
    <col min="3077" max="3078" width="12.85546875" customWidth="1"/>
    <col min="3079" max="3081" width="14.28515625" customWidth="1"/>
    <col min="3329" max="3329" width="5.42578125" bestFit="1" customWidth="1"/>
    <col min="3330" max="3330" width="10.7109375" bestFit="1" customWidth="1"/>
    <col min="3331" max="3331" width="24.140625" customWidth="1"/>
    <col min="3332" max="3332" width="44.42578125" customWidth="1"/>
    <col min="3333" max="3334" width="12.85546875" customWidth="1"/>
    <col min="3335" max="3337" width="14.28515625" customWidth="1"/>
    <col min="3585" max="3585" width="5.42578125" bestFit="1" customWidth="1"/>
    <col min="3586" max="3586" width="10.7109375" bestFit="1" customWidth="1"/>
    <col min="3587" max="3587" width="24.140625" customWidth="1"/>
    <col min="3588" max="3588" width="44.42578125" customWidth="1"/>
    <col min="3589" max="3590" width="12.85546875" customWidth="1"/>
    <col min="3591" max="3593" width="14.28515625" customWidth="1"/>
    <col min="3841" max="3841" width="5.42578125" bestFit="1" customWidth="1"/>
    <col min="3842" max="3842" width="10.7109375" bestFit="1" customWidth="1"/>
    <col min="3843" max="3843" width="24.140625" customWidth="1"/>
    <col min="3844" max="3844" width="44.42578125" customWidth="1"/>
    <col min="3845" max="3846" width="12.85546875" customWidth="1"/>
    <col min="3847" max="3849" width="14.28515625" customWidth="1"/>
    <col min="4097" max="4097" width="5.42578125" bestFit="1" customWidth="1"/>
    <col min="4098" max="4098" width="10.7109375" bestFit="1" customWidth="1"/>
    <col min="4099" max="4099" width="24.140625" customWidth="1"/>
    <col min="4100" max="4100" width="44.42578125" customWidth="1"/>
    <col min="4101" max="4102" width="12.85546875" customWidth="1"/>
    <col min="4103" max="4105" width="14.28515625" customWidth="1"/>
    <col min="4353" max="4353" width="5.42578125" bestFit="1" customWidth="1"/>
    <col min="4354" max="4354" width="10.7109375" bestFit="1" customWidth="1"/>
    <col min="4355" max="4355" width="24.140625" customWidth="1"/>
    <col min="4356" max="4356" width="44.42578125" customWidth="1"/>
    <col min="4357" max="4358" width="12.85546875" customWidth="1"/>
    <col min="4359" max="4361" width="14.28515625" customWidth="1"/>
    <col min="4609" max="4609" width="5.42578125" bestFit="1" customWidth="1"/>
    <col min="4610" max="4610" width="10.7109375" bestFit="1" customWidth="1"/>
    <col min="4611" max="4611" width="24.140625" customWidth="1"/>
    <col min="4612" max="4612" width="44.42578125" customWidth="1"/>
    <col min="4613" max="4614" width="12.85546875" customWidth="1"/>
    <col min="4615" max="4617" width="14.28515625" customWidth="1"/>
    <col min="4865" max="4865" width="5.42578125" bestFit="1" customWidth="1"/>
    <col min="4866" max="4866" width="10.7109375" bestFit="1" customWidth="1"/>
    <col min="4867" max="4867" width="24.140625" customWidth="1"/>
    <col min="4868" max="4868" width="44.42578125" customWidth="1"/>
    <col min="4869" max="4870" width="12.85546875" customWidth="1"/>
    <col min="4871" max="4873" width="14.28515625" customWidth="1"/>
    <col min="5121" max="5121" width="5.42578125" bestFit="1" customWidth="1"/>
    <col min="5122" max="5122" width="10.7109375" bestFit="1" customWidth="1"/>
    <col min="5123" max="5123" width="24.140625" customWidth="1"/>
    <col min="5124" max="5124" width="44.42578125" customWidth="1"/>
    <col min="5125" max="5126" width="12.85546875" customWidth="1"/>
    <col min="5127" max="5129" width="14.28515625" customWidth="1"/>
    <col min="5377" max="5377" width="5.42578125" bestFit="1" customWidth="1"/>
    <col min="5378" max="5378" width="10.7109375" bestFit="1" customWidth="1"/>
    <col min="5379" max="5379" width="24.140625" customWidth="1"/>
    <col min="5380" max="5380" width="44.42578125" customWidth="1"/>
    <col min="5381" max="5382" width="12.85546875" customWidth="1"/>
    <col min="5383" max="5385" width="14.28515625" customWidth="1"/>
    <col min="5633" max="5633" width="5.42578125" bestFit="1" customWidth="1"/>
    <col min="5634" max="5634" width="10.7109375" bestFit="1" customWidth="1"/>
    <col min="5635" max="5635" width="24.140625" customWidth="1"/>
    <col min="5636" max="5636" width="44.42578125" customWidth="1"/>
    <col min="5637" max="5638" width="12.85546875" customWidth="1"/>
    <col min="5639" max="5641" width="14.28515625" customWidth="1"/>
    <col min="5889" max="5889" width="5.42578125" bestFit="1" customWidth="1"/>
    <col min="5890" max="5890" width="10.7109375" bestFit="1" customWidth="1"/>
    <col min="5891" max="5891" width="24.140625" customWidth="1"/>
    <col min="5892" max="5892" width="44.42578125" customWidth="1"/>
    <col min="5893" max="5894" width="12.85546875" customWidth="1"/>
    <col min="5895" max="5897" width="14.28515625" customWidth="1"/>
    <col min="6145" max="6145" width="5.42578125" bestFit="1" customWidth="1"/>
    <col min="6146" max="6146" width="10.7109375" bestFit="1" customWidth="1"/>
    <col min="6147" max="6147" width="24.140625" customWidth="1"/>
    <col min="6148" max="6148" width="44.42578125" customWidth="1"/>
    <col min="6149" max="6150" width="12.85546875" customWidth="1"/>
    <col min="6151" max="6153" width="14.28515625" customWidth="1"/>
    <col min="6401" max="6401" width="5.42578125" bestFit="1" customWidth="1"/>
    <col min="6402" max="6402" width="10.7109375" bestFit="1" customWidth="1"/>
    <col min="6403" max="6403" width="24.140625" customWidth="1"/>
    <col min="6404" max="6404" width="44.42578125" customWidth="1"/>
    <col min="6405" max="6406" width="12.85546875" customWidth="1"/>
    <col min="6407" max="6409" width="14.28515625" customWidth="1"/>
    <col min="6657" max="6657" width="5.42578125" bestFit="1" customWidth="1"/>
    <col min="6658" max="6658" width="10.7109375" bestFit="1" customWidth="1"/>
    <col min="6659" max="6659" width="24.140625" customWidth="1"/>
    <col min="6660" max="6660" width="44.42578125" customWidth="1"/>
    <col min="6661" max="6662" width="12.85546875" customWidth="1"/>
    <col min="6663" max="6665" width="14.28515625" customWidth="1"/>
    <col min="6913" max="6913" width="5.42578125" bestFit="1" customWidth="1"/>
    <col min="6914" max="6914" width="10.7109375" bestFit="1" customWidth="1"/>
    <col min="6915" max="6915" width="24.140625" customWidth="1"/>
    <col min="6916" max="6916" width="44.42578125" customWidth="1"/>
    <col min="6917" max="6918" width="12.85546875" customWidth="1"/>
    <col min="6919" max="6921" width="14.28515625" customWidth="1"/>
    <col min="7169" max="7169" width="5.42578125" bestFit="1" customWidth="1"/>
    <col min="7170" max="7170" width="10.7109375" bestFit="1" customWidth="1"/>
    <col min="7171" max="7171" width="24.140625" customWidth="1"/>
    <col min="7172" max="7172" width="44.42578125" customWidth="1"/>
    <col min="7173" max="7174" width="12.85546875" customWidth="1"/>
    <col min="7175" max="7177" width="14.28515625" customWidth="1"/>
    <col min="7425" max="7425" width="5.42578125" bestFit="1" customWidth="1"/>
    <col min="7426" max="7426" width="10.7109375" bestFit="1" customWidth="1"/>
    <col min="7427" max="7427" width="24.140625" customWidth="1"/>
    <col min="7428" max="7428" width="44.42578125" customWidth="1"/>
    <col min="7429" max="7430" width="12.85546875" customWidth="1"/>
    <col min="7431" max="7433" width="14.28515625" customWidth="1"/>
    <col min="7681" max="7681" width="5.42578125" bestFit="1" customWidth="1"/>
    <col min="7682" max="7682" width="10.7109375" bestFit="1" customWidth="1"/>
    <col min="7683" max="7683" width="24.140625" customWidth="1"/>
    <col min="7684" max="7684" width="44.42578125" customWidth="1"/>
    <col min="7685" max="7686" width="12.85546875" customWidth="1"/>
    <col min="7687" max="7689" width="14.28515625" customWidth="1"/>
    <col min="7937" max="7937" width="5.42578125" bestFit="1" customWidth="1"/>
    <col min="7938" max="7938" width="10.7109375" bestFit="1" customWidth="1"/>
    <col min="7939" max="7939" width="24.140625" customWidth="1"/>
    <col min="7940" max="7940" width="44.42578125" customWidth="1"/>
    <col min="7941" max="7942" width="12.85546875" customWidth="1"/>
    <col min="7943" max="7945" width="14.28515625" customWidth="1"/>
    <col min="8193" max="8193" width="5.42578125" bestFit="1" customWidth="1"/>
    <col min="8194" max="8194" width="10.7109375" bestFit="1" customWidth="1"/>
    <col min="8195" max="8195" width="24.140625" customWidth="1"/>
    <col min="8196" max="8196" width="44.42578125" customWidth="1"/>
    <col min="8197" max="8198" width="12.85546875" customWidth="1"/>
    <col min="8199" max="8201" width="14.28515625" customWidth="1"/>
    <col min="8449" max="8449" width="5.42578125" bestFit="1" customWidth="1"/>
    <col min="8450" max="8450" width="10.7109375" bestFit="1" customWidth="1"/>
    <col min="8451" max="8451" width="24.140625" customWidth="1"/>
    <col min="8452" max="8452" width="44.42578125" customWidth="1"/>
    <col min="8453" max="8454" width="12.85546875" customWidth="1"/>
    <col min="8455" max="8457" width="14.28515625" customWidth="1"/>
    <col min="8705" max="8705" width="5.42578125" bestFit="1" customWidth="1"/>
    <col min="8706" max="8706" width="10.7109375" bestFit="1" customWidth="1"/>
    <col min="8707" max="8707" width="24.140625" customWidth="1"/>
    <col min="8708" max="8708" width="44.42578125" customWidth="1"/>
    <col min="8709" max="8710" width="12.85546875" customWidth="1"/>
    <col min="8711" max="8713" width="14.28515625" customWidth="1"/>
    <col min="8961" max="8961" width="5.42578125" bestFit="1" customWidth="1"/>
    <col min="8962" max="8962" width="10.7109375" bestFit="1" customWidth="1"/>
    <col min="8963" max="8963" width="24.140625" customWidth="1"/>
    <col min="8964" max="8964" width="44.42578125" customWidth="1"/>
    <col min="8965" max="8966" width="12.85546875" customWidth="1"/>
    <col min="8967" max="8969" width="14.28515625" customWidth="1"/>
    <col min="9217" max="9217" width="5.42578125" bestFit="1" customWidth="1"/>
    <col min="9218" max="9218" width="10.7109375" bestFit="1" customWidth="1"/>
    <col min="9219" max="9219" width="24.140625" customWidth="1"/>
    <col min="9220" max="9220" width="44.42578125" customWidth="1"/>
    <col min="9221" max="9222" width="12.85546875" customWidth="1"/>
    <col min="9223" max="9225" width="14.28515625" customWidth="1"/>
    <col min="9473" max="9473" width="5.42578125" bestFit="1" customWidth="1"/>
    <col min="9474" max="9474" width="10.7109375" bestFit="1" customWidth="1"/>
    <col min="9475" max="9475" width="24.140625" customWidth="1"/>
    <col min="9476" max="9476" width="44.42578125" customWidth="1"/>
    <col min="9477" max="9478" width="12.85546875" customWidth="1"/>
    <col min="9479" max="9481" width="14.28515625" customWidth="1"/>
    <col min="9729" max="9729" width="5.42578125" bestFit="1" customWidth="1"/>
    <col min="9730" max="9730" width="10.7109375" bestFit="1" customWidth="1"/>
    <col min="9731" max="9731" width="24.140625" customWidth="1"/>
    <col min="9732" max="9732" width="44.42578125" customWidth="1"/>
    <col min="9733" max="9734" width="12.85546875" customWidth="1"/>
    <col min="9735" max="9737" width="14.28515625" customWidth="1"/>
    <col min="9985" max="9985" width="5.42578125" bestFit="1" customWidth="1"/>
    <col min="9986" max="9986" width="10.7109375" bestFit="1" customWidth="1"/>
    <col min="9987" max="9987" width="24.140625" customWidth="1"/>
    <col min="9988" max="9988" width="44.42578125" customWidth="1"/>
    <col min="9989" max="9990" width="12.85546875" customWidth="1"/>
    <col min="9991" max="9993" width="14.28515625" customWidth="1"/>
    <col min="10241" max="10241" width="5.42578125" bestFit="1" customWidth="1"/>
    <col min="10242" max="10242" width="10.7109375" bestFit="1" customWidth="1"/>
    <col min="10243" max="10243" width="24.140625" customWidth="1"/>
    <col min="10244" max="10244" width="44.42578125" customWidth="1"/>
    <col min="10245" max="10246" width="12.85546875" customWidth="1"/>
    <col min="10247" max="10249" width="14.28515625" customWidth="1"/>
    <col min="10497" max="10497" width="5.42578125" bestFit="1" customWidth="1"/>
    <col min="10498" max="10498" width="10.7109375" bestFit="1" customWidth="1"/>
    <col min="10499" max="10499" width="24.140625" customWidth="1"/>
    <col min="10500" max="10500" width="44.42578125" customWidth="1"/>
    <col min="10501" max="10502" width="12.85546875" customWidth="1"/>
    <col min="10503" max="10505" width="14.28515625" customWidth="1"/>
    <col min="10753" max="10753" width="5.42578125" bestFit="1" customWidth="1"/>
    <col min="10754" max="10754" width="10.7109375" bestFit="1" customWidth="1"/>
    <col min="10755" max="10755" width="24.140625" customWidth="1"/>
    <col min="10756" max="10756" width="44.42578125" customWidth="1"/>
    <col min="10757" max="10758" width="12.85546875" customWidth="1"/>
    <col min="10759" max="10761" width="14.28515625" customWidth="1"/>
    <col min="11009" max="11009" width="5.42578125" bestFit="1" customWidth="1"/>
    <col min="11010" max="11010" width="10.7109375" bestFit="1" customWidth="1"/>
    <col min="11011" max="11011" width="24.140625" customWidth="1"/>
    <col min="11012" max="11012" width="44.42578125" customWidth="1"/>
    <col min="11013" max="11014" width="12.85546875" customWidth="1"/>
    <col min="11015" max="11017" width="14.28515625" customWidth="1"/>
    <col min="11265" max="11265" width="5.42578125" bestFit="1" customWidth="1"/>
    <col min="11266" max="11266" width="10.7109375" bestFit="1" customWidth="1"/>
    <col min="11267" max="11267" width="24.140625" customWidth="1"/>
    <col min="11268" max="11268" width="44.42578125" customWidth="1"/>
    <col min="11269" max="11270" width="12.85546875" customWidth="1"/>
    <col min="11271" max="11273" width="14.28515625" customWidth="1"/>
    <col min="11521" max="11521" width="5.42578125" bestFit="1" customWidth="1"/>
    <col min="11522" max="11522" width="10.7109375" bestFit="1" customWidth="1"/>
    <col min="11523" max="11523" width="24.140625" customWidth="1"/>
    <col min="11524" max="11524" width="44.42578125" customWidth="1"/>
    <col min="11525" max="11526" width="12.85546875" customWidth="1"/>
    <col min="11527" max="11529" width="14.28515625" customWidth="1"/>
    <col min="11777" max="11777" width="5.42578125" bestFit="1" customWidth="1"/>
    <col min="11778" max="11778" width="10.7109375" bestFit="1" customWidth="1"/>
    <col min="11779" max="11779" width="24.140625" customWidth="1"/>
    <col min="11780" max="11780" width="44.42578125" customWidth="1"/>
    <col min="11781" max="11782" width="12.85546875" customWidth="1"/>
    <col min="11783" max="11785" width="14.28515625" customWidth="1"/>
    <col min="12033" max="12033" width="5.42578125" bestFit="1" customWidth="1"/>
    <col min="12034" max="12034" width="10.7109375" bestFit="1" customWidth="1"/>
    <col min="12035" max="12035" width="24.140625" customWidth="1"/>
    <col min="12036" max="12036" width="44.42578125" customWidth="1"/>
    <col min="12037" max="12038" width="12.85546875" customWidth="1"/>
    <col min="12039" max="12041" width="14.28515625" customWidth="1"/>
    <col min="12289" max="12289" width="5.42578125" bestFit="1" customWidth="1"/>
    <col min="12290" max="12290" width="10.7109375" bestFit="1" customWidth="1"/>
    <col min="12291" max="12291" width="24.140625" customWidth="1"/>
    <col min="12292" max="12292" width="44.42578125" customWidth="1"/>
    <col min="12293" max="12294" width="12.85546875" customWidth="1"/>
    <col min="12295" max="12297" width="14.28515625" customWidth="1"/>
    <col min="12545" max="12545" width="5.42578125" bestFit="1" customWidth="1"/>
    <col min="12546" max="12546" width="10.7109375" bestFit="1" customWidth="1"/>
    <col min="12547" max="12547" width="24.140625" customWidth="1"/>
    <col min="12548" max="12548" width="44.42578125" customWidth="1"/>
    <col min="12549" max="12550" width="12.85546875" customWidth="1"/>
    <col min="12551" max="12553" width="14.28515625" customWidth="1"/>
    <col min="12801" max="12801" width="5.42578125" bestFit="1" customWidth="1"/>
    <col min="12802" max="12802" width="10.7109375" bestFit="1" customWidth="1"/>
    <col min="12803" max="12803" width="24.140625" customWidth="1"/>
    <col min="12804" max="12804" width="44.42578125" customWidth="1"/>
    <col min="12805" max="12806" width="12.85546875" customWidth="1"/>
    <col min="12807" max="12809" width="14.28515625" customWidth="1"/>
    <col min="13057" max="13057" width="5.42578125" bestFit="1" customWidth="1"/>
    <col min="13058" max="13058" width="10.7109375" bestFit="1" customWidth="1"/>
    <col min="13059" max="13059" width="24.140625" customWidth="1"/>
    <col min="13060" max="13060" width="44.42578125" customWidth="1"/>
    <col min="13061" max="13062" width="12.85546875" customWidth="1"/>
    <col min="13063" max="13065" width="14.28515625" customWidth="1"/>
    <col min="13313" max="13313" width="5.42578125" bestFit="1" customWidth="1"/>
    <col min="13314" max="13314" width="10.7109375" bestFit="1" customWidth="1"/>
    <col min="13315" max="13315" width="24.140625" customWidth="1"/>
    <col min="13316" max="13316" width="44.42578125" customWidth="1"/>
    <col min="13317" max="13318" width="12.85546875" customWidth="1"/>
    <col min="13319" max="13321" width="14.28515625" customWidth="1"/>
    <col min="13569" max="13569" width="5.42578125" bestFit="1" customWidth="1"/>
    <col min="13570" max="13570" width="10.7109375" bestFit="1" customWidth="1"/>
    <col min="13571" max="13571" width="24.140625" customWidth="1"/>
    <col min="13572" max="13572" width="44.42578125" customWidth="1"/>
    <col min="13573" max="13574" width="12.85546875" customWidth="1"/>
    <col min="13575" max="13577" width="14.28515625" customWidth="1"/>
    <col min="13825" max="13825" width="5.42578125" bestFit="1" customWidth="1"/>
    <col min="13826" max="13826" width="10.7109375" bestFit="1" customWidth="1"/>
    <col min="13827" max="13827" width="24.140625" customWidth="1"/>
    <col min="13828" max="13828" width="44.42578125" customWidth="1"/>
    <col min="13829" max="13830" width="12.85546875" customWidth="1"/>
    <col min="13831" max="13833" width="14.28515625" customWidth="1"/>
    <col min="14081" max="14081" width="5.42578125" bestFit="1" customWidth="1"/>
    <col min="14082" max="14082" width="10.7109375" bestFit="1" customWidth="1"/>
    <col min="14083" max="14083" width="24.140625" customWidth="1"/>
    <col min="14084" max="14084" width="44.42578125" customWidth="1"/>
    <col min="14085" max="14086" width="12.85546875" customWidth="1"/>
    <col min="14087" max="14089" width="14.28515625" customWidth="1"/>
    <col min="14337" max="14337" width="5.42578125" bestFit="1" customWidth="1"/>
    <col min="14338" max="14338" width="10.7109375" bestFit="1" customWidth="1"/>
    <col min="14339" max="14339" width="24.140625" customWidth="1"/>
    <col min="14340" max="14340" width="44.42578125" customWidth="1"/>
    <col min="14341" max="14342" width="12.85546875" customWidth="1"/>
    <col min="14343" max="14345" width="14.28515625" customWidth="1"/>
    <col min="14593" max="14593" width="5.42578125" bestFit="1" customWidth="1"/>
    <col min="14594" max="14594" width="10.7109375" bestFit="1" customWidth="1"/>
    <col min="14595" max="14595" width="24.140625" customWidth="1"/>
    <col min="14596" max="14596" width="44.42578125" customWidth="1"/>
    <col min="14597" max="14598" width="12.85546875" customWidth="1"/>
    <col min="14599" max="14601" width="14.28515625" customWidth="1"/>
    <col min="14849" max="14849" width="5.42578125" bestFit="1" customWidth="1"/>
    <col min="14850" max="14850" width="10.7109375" bestFit="1" customWidth="1"/>
    <col min="14851" max="14851" width="24.140625" customWidth="1"/>
    <col min="14852" max="14852" width="44.42578125" customWidth="1"/>
    <col min="14853" max="14854" width="12.85546875" customWidth="1"/>
    <col min="14855" max="14857" width="14.28515625" customWidth="1"/>
    <col min="15105" max="15105" width="5.42578125" bestFit="1" customWidth="1"/>
    <col min="15106" max="15106" width="10.7109375" bestFit="1" customWidth="1"/>
    <col min="15107" max="15107" width="24.140625" customWidth="1"/>
    <col min="15108" max="15108" width="44.42578125" customWidth="1"/>
    <col min="15109" max="15110" width="12.85546875" customWidth="1"/>
    <col min="15111" max="15113" width="14.28515625" customWidth="1"/>
    <col min="15361" max="15361" width="5.42578125" bestFit="1" customWidth="1"/>
    <col min="15362" max="15362" width="10.7109375" bestFit="1" customWidth="1"/>
    <col min="15363" max="15363" width="24.140625" customWidth="1"/>
    <col min="15364" max="15364" width="44.42578125" customWidth="1"/>
    <col min="15365" max="15366" width="12.85546875" customWidth="1"/>
    <col min="15367" max="15369" width="14.28515625" customWidth="1"/>
    <col min="15617" max="15617" width="5.42578125" bestFit="1" customWidth="1"/>
    <col min="15618" max="15618" width="10.7109375" bestFit="1" customWidth="1"/>
    <col min="15619" max="15619" width="24.140625" customWidth="1"/>
    <col min="15620" max="15620" width="44.42578125" customWidth="1"/>
    <col min="15621" max="15622" width="12.85546875" customWidth="1"/>
    <col min="15623" max="15625" width="14.28515625" customWidth="1"/>
    <col min="15873" max="15873" width="5.42578125" bestFit="1" customWidth="1"/>
    <col min="15874" max="15874" width="10.7109375" bestFit="1" customWidth="1"/>
    <col min="15875" max="15875" width="24.140625" customWidth="1"/>
    <col min="15876" max="15876" width="44.42578125" customWidth="1"/>
    <col min="15877" max="15878" width="12.85546875" customWidth="1"/>
    <col min="15879" max="15881" width="14.28515625" customWidth="1"/>
    <col min="16129" max="16129" width="5.42578125" bestFit="1" customWidth="1"/>
    <col min="16130" max="16130" width="10.7109375" bestFit="1" customWidth="1"/>
    <col min="16131" max="16131" width="24.140625" customWidth="1"/>
    <col min="16132" max="16132" width="44.42578125" customWidth="1"/>
    <col min="16133" max="16134" width="12.85546875" customWidth="1"/>
    <col min="16135" max="16137" width="14.28515625" customWidth="1"/>
  </cols>
  <sheetData>
    <row r="1" spans="1:9" ht="60.75" customHeight="1">
      <c r="A1" s="839" t="s">
        <v>607</v>
      </c>
      <c r="B1" s="839"/>
      <c r="C1" s="839"/>
      <c r="D1" s="839"/>
      <c r="E1" s="839"/>
      <c r="F1" s="839"/>
      <c r="G1" s="839"/>
      <c r="H1" s="839"/>
      <c r="I1" s="839"/>
    </row>
    <row r="2" spans="1:9" ht="3.75" customHeight="1" thickBot="1">
      <c r="A2" s="825"/>
      <c r="B2" s="825"/>
      <c r="C2" s="825"/>
      <c r="D2" s="825"/>
      <c r="E2" s="825"/>
      <c r="F2" s="825"/>
      <c r="G2" s="825"/>
      <c r="H2" s="825"/>
      <c r="I2" s="825"/>
    </row>
    <row r="3" spans="1:9" ht="20.100000000000001" customHeight="1" thickBot="1">
      <c r="A3" s="826" t="s">
        <v>626</v>
      </c>
      <c r="B3" s="827"/>
      <c r="C3" s="827"/>
      <c r="D3" s="827"/>
      <c r="E3" s="827"/>
      <c r="F3" s="827"/>
      <c r="G3" s="827"/>
      <c r="H3" s="827"/>
      <c r="I3" s="828"/>
    </row>
    <row r="4" spans="1:9" ht="3.75" customHeight="1" thickBot="1">
      <c r="A4" s="508"/>
      <c r="B4" s="508"/>
      <c r="C4" s="508"/>
      <c r="D4" s="508"/>
      <c r="E4" s="508"/>
      <c r="F4" s="508"/>
      <c r="G4" s="508"/>
      <c r="H4" s="508"/>
      <c r="I4" s="508"/>
    </row>
    <row r="5" spans="1:9" ht="20.100000000000001" customHeight="1">
      <c r="A5" s="829" t="s">
        <v>542</v>
      </c>
      <c r="B5" s="830"/>
      <c r="C5" s="830"/>
      <c r="D5" s="830"/>
      <c r="E5" s="830"/>
      <c r="F5" s="830"/>
      <c r="G5" s="831" t="s">
        <v>627</v>
      </c>
      <c r="H5" s="831"/>
      <c r="I5" s="832"/>
    </row>
    <row r="6" spans="1:9" ht="20.100000000000001" customHeight="1">
      <c r="A6" s="833" t="s">
        <v>668</v>
      </c>
      <c r="B6" s="834"/>
      <c r="C6" s="834"/>
      <c r="D6" s="834"/>
      <c r="E6" s="834"/>
      <c r="F6" s="834"/>
      <c r="G6" s="809" t="s">
        <v>671</v>
      </c>
      <c r="H6" s="809"/>
      <c r="I6" s="835"/>
    </row>
    <row r="7" spans="1:9" ht="20.100000000000001" customHeight="1">
      <c r="A7" s="836" t="s">
        <v>669</v>
      </c>
      <c r="B7" s="837"/>
      <c r="C7" s="837"/>
      <c r="D7" s="837"/>
      <c r="E7" s="837"/>
      <c r="F7" s="810" t="s">
        <v>628</v>
      </c>
      <c r="G7" s="810"/>
      <c r="H7" s="810"/>
      <c r="I7" s="838"/>
    </row>
    <row r="8" spans="1:9" ht="20.100000000000001" customHeight="1">
      <c r="A8" s="808" t="s">
        <v>672</v>
      </c>
      <c r="B8" s="809"/>
      <c r="C8" s="809"/>
      <c r="D8" s="809"/>
      <c r="E8" s="809"/>
      <c r="F8" s="810" t="s">
        <v>629</v>
      </c>
      <c r="G8" s="812" t="s">
        <v>630</v>
      </c>
      <c r="H8" s="810" t="s">
        <v>631</v>
      </c>
      <c r="I8" s="814" t="s">
        <v>632</v>
      </c>
    </row>
    <row r="9" spans="1:9" ht="20.100000000000001" customHeight="1" thickBot="1">
      <c r="A9" s="816" t="s">
        <v>670</v>
      </c>
      <c r="B9" s="817"/>
      <c r="C9" s="817"/>
      <c r="D9" s="817"/>
      <c r="E9" s="817"/>
      <c r="F9" s="811"/>
      <c r="G9" s="813"/>
      <c r="H9" s="811"/>
      <c r="I9" s="815"/>
    </row>
    <row r="10" spans="1:9" ht="7.5" customHeight="1" thickBot="1">
      <c r="A10" s="509"/>
      <c r="B10" s="509"/>
      <c r="C10" s="509"/>
      <c r="D10" s="509"/>
      <c r="E10" s="509"/>
      <c r="F10" s="510"/>
      <c r="G10" s="511"/>
      <c r="H10" s="510"/>
      <c r="I10" s="512"/>
    </row>
    <row r="11" spans="1:9" ht="20.100000000000001" customHeight="1" thickBot="1">
      <c r="A11" s="818" t="s">
        <v>633</v>
      </c>
      <c r="B11" s="819"/>
      <c r="C11" s="820"/>
      <c r="D11" s="513" t="s">
        <v>634</v>
      </c>
      <c r="E11" s="821" t="s">
        <v>635</v>
      </c>
      <c r="F11" s="822"/>
      <c r="G11" s="823" t="s">
        <v>636</v>
      </c>
      <c r="H11" s="824"/>
      <c r="I11" s="514">
        <f>(((1+(E12+E15+E17+E16))*(1+E14)*(1+E13))/(1-E18))-1</f>
        <v>0.26848338811029815</v>
      </c>
    </row>
    <row r="12" spans="1:9" ht="16.5" customHeight="1">
      <c r="A12" s="781" t="s">
        <v>637</v>
      </c>
      <c r="B12" s="782"/>
      <c r="C12" s="783"/>
      <c r="D12" s="515" t="s">
        <v>638</v>
      </c>
      <c r="E12" s="784">
        <v>3.7999999999999999E-2</v>
      </c>
      <c r="F12" s="785"/>
      <c r="G12" s="786"/>
      <c r="H12" s="787"/>
      <c r="I12" s="788"/>
    </row>
    <row r="13" spans="1:9" ht="16.5" customHeight="1">
      <c r="A13" s="792" t="s">
        <v>639</v>
      </c>
      <c r="B13" s="793"/>
      <c r="C13" s="794"/>
      <c r="D13" s="516" t="s">
        <v>640</v>
      </c>
      <c r="E13" s="795">
        <v>6.6400000000000001E-2</v>
      </c>
      <c r="F13" s="796"/>
      <c r="G13" s="789"/>
      <c r="H13" s="790"/>
      <c r="I13" s="791"/>
    </row>
    <row r="14" spans="1:9" ht="16.5" customHeight="1">
      <c r="A14" s="792" t="s">
        <v>641</v>
      </c>
      <c r="B14" s="793"/>
      <c r="C14" s="794"/>
      <c r="D14" s="516" t="s">
        <v>642</v>
      </c>
      <c r="E14" s="795">
        <v>1.0200000000000001E-2</v>
      </c>
      <c r="F14" s="796"/>
      <c r="G14" s="789"/>
      <c r="H14" s="790"/>
      <c r="I14" s="791"/>
    </row>
    <row r="15" spans="1:9" ht="16.5" customHeight="1">
      <c r="A15" s="792" t="s">
        <v>643</v>
      </c>
      <c r="B15" s="793"/>
      <c r="C15" s="794"/>
      <c r="D15" s="516" t="s">
        <v>644</v>
      </c>
      <c r="E15" s="795">
        <v>3.2000000000000002E-3</v>
      </c>
      <c r="F15" s="796"/>
      <c r="G15" s="797" t="s">
        <v>645</v>
      </c>
      <c r="H15" s="798"/>
      <c r="I15" s="799"/>
    </row>
    <row r="16" spans="1:9" ht="16.5" customHeight="1">
      <c r="A16" s="792" t="s">
        <v>646</v>
      </c>
      <c r="B16" s="793"/>
      <c r="C16" s="794"/>
      <c r="D16" s="516" t="s">
        <v>647</v>
      </c>
      <c r="E16" s="795">
        <v>0</v>
      </c>
      <c r="F16" s="796"/>
      <c r="G16" s="797"/>
      <c r="H16" s="798"/>
      <c r="I16" s="799"/>
    </row>
    <row r="17" spans="1:10" ht="16.5" customHeight="1">
      <c r="A17" s="792" t="s">
        <v>648</v>
      </c>
      <c r="B17" s="793"/>
      <c r="C17" s="794"/>
      <c r="D17" s="516" t="s">
        <v>649</v>
      </c>
      <c r="E17" s="795">
        <v>5.0000000000000001E-3</v>
      </c>
      <c r="F17" s="796"/>
      <c r="G17" s="797"/>
      <c r="H17" s="798"/>
      <c r="I17" s="799"/>
    </row>
    <row r="18" spans="1:10" ht="16.5" customHeight="1" thickBot="1">
      <c r="A18" s="803" t="s">
        <v>650</v>
      </c>
      <c r="B18" s="804"/>
      <c r="C18" s="805"/>
      <c r="D18" s="517" t="s">
        <v>664</v>
      </c>
      <c r="E18" s="806">
        <v>0.1115</v>
      </c>
      <c r="F18" s="807"/>
      <c r="G18" s="800"/>
      <c r="H18" s="801"/>
      <c r="I18" s="802"/>
    </row>
    <row r="19" spans="1:10" ht="7.5" customHeight="1" thickBot="1">
      <c r="A19" s="777"/>
      <c r="B19" s="777"/>
      <c r="C19" s="777"/>
      <c r="D19" s="777"/>
      <c r="E19" s="777"/>
      <c r="F19" s="777"/>
      <c r="G19" s="777"/>
      <c r="H19" s="777"/>
      <c r="I19" s="777"/>
    </row>
    <row r="20" spans="1:10" ht="39" thickBot="1">
      <c r="A20" s="518" t="s">
        <v>1</v>
      </c>
      <c r="B20" s="519" t="s">
        <v>651</v>
      </c>
      <c r="C20" s="778" t="s">
        <v>592</v>
      </c>
      <c r="D20" s="779"/>
      <c r="E20" s="520" t="s">
        <v>652</v>
      </c>
      <c r="F20" s="521" t="s">
        <v>653</v>
      </c>
      <c r="G20" s="522" t="s">
        <v>654</v>
      </c>
      <c r="H20" s="522" t="s">
        <v>655</v>
      </c>
      <c r="I20" s="523" t="s">
        <v>656</v>
      </c>
    </row>
    <row r="21" spans="1:10" s="289" customFormat="1" ht="18" customHeight="1">
      <c r="A21" s="524">
        <f>Plan1!C14</f>
        <v>1</v>
      </c>
      <c r="B21" s="524">
        <f>Plan1!B14</f>
        <v>0</v>
      </c>
      <c r="C21" s="780" t="str">
        <f>Plan1!D14</f>
        <v>MOBILIZAÇÃO - CANTEIRO DE OBRAS - DEMOLIÇÕES</v>
      </c>
      <c r="D21" s="780"/>
      <c r="E21" s="476">
        <f>Plan1!E14</f>
        <v>0</v>
      </c>
      <c r="F21" s="470">
        <f>Plan1!G15</f>
        <v>0</v>
      </c>
      <c r="G21" s="470"/>
      <c r="H21" s="470"/>
      <c r="I21" s="481"/>
      <c r="J21" s="294"/>
    </row>
    <row r="22" spans="1:10" ht="30" hidden="1" customHeight="1">
      <c r="A22" s="525" t="str">
        <f>Plan1!C15</f>
        <v>1.1</v>
      </c>
      <c r="B22" s="525" t="str">
        <f>Plan1!B15</f>
        <v>74209/001</v>
      </c>
      <c r="C22" s="764" t="str">
        <f>Plan1!D15</f>
        <v>PLACA DE OBRA EM CHAPA DE ACO GALVANIZADO - PADRÃO MINISTERIO DA SAUDE -
1,50X3,00M</v>
      </c>
      <c r="D22" s="764"/>
      <c r="E22" s="477" t="str">
        <f>Plan1!E15</f>
        <v>M2</v>
      </c>
      <c r="F22" s="471">
        <f>Plan1!G15</f>
        <v>0</v>
      </c>
      <c r="G22" s="471">
        <f>Plan1!I15</f>
        <v>162.91999999999999</v>
      </c>
      <c r="H22" s="471">
        <f>ROUND(G22+(G22*$I$11),2)</f>
        <v>206.66</v>
      </c>
      <c r="I22" s="482">
        <f t="shared" ref="I22:I23" si="0">F22*H22</f>
        <v>0</v>
      </c>
    </row>
    <row r="23" spans="1:10" ht="28.5" hidden="1" customHeight="1">
      <c r="A23" s="525" t="str">
        <f>Plan1!C16</f>
        <v>1.2</v>
      </c>
      <c r="B23" s="525" t="str">
        <f>Plan1!B16</f>
        <v>73992/001</v>
      </c>
      <c r="C23" s="764" t="str">
        <f>Plan1!D16</f>
        <v>LOCACAO  CONVENCIONAL  DE OBRA,  ATRAVÉS  DE GABARITO  DE TABUAS  CORRIDAS
PONTALETADAS A CADA 1,50M</v>
      </c>
      <c r="D23" s="764"/>
      <c r="E23" s="477" t="str">
        <f>Plan1!E16</f>
        <v>M2</v>
      </c>
      <c r="F23" s="471">
        <f>Plan1!G16</f>
        <v>0</v>
      </c>
      <c r="G23" s="471">
        <f>Plan1!I16</f>
        <v>8.3800000000000008</v>
      </c>
      <c r="H23" s="471">
        <f t="shared" ref="H23:H86" si="1">ROUND(G23+(G23*$I$11),2)</f>
        <v>10.63</v>
      </c>
      <c r="I23" s="482">
        <f t="shared" si="0"/>
        <v>0</v>
      </c>
      <c r="J23" s="290"/>
    </row>
    <row r="24" spans="1:10" ht="22.5" hidden="1" customHeight="1">
      <c r="A24" s="525" t="str">
        <f>Plan1!C17</f>
        <v>1.3</v>
      </c>
      <c r="B24" s="525" t="str">
        <f>Plan1!B17</f>
        <v>73960/001</v>
      </c>
      <c r="C24" s="764" t="str">
        <f>Plan1!D17</f>
        <v>INSTAL/LIGACAO PROVISORIA  ELETRICA  BAIXA TENSAO P/CANT OBRA OBRA,M3- CHAVE 100A CARGA 3KWH,20CV EXCL FORN MEDIDOR</v>
      </c>
      <c r="D24" s="764"/>
      <c r="E24" s="477" t="str">
        <f>Plan1!E17</f>
        <v>UN</v>
      </c>
      <c r="F24" s="471">
        <f>Plan1!G17</f>
        <v>0</v>
      </c>
      <c r="G24" s="471">
        <f>Plan1!I17</f>
        <v>1003.88</v>
      </c>
      <c r="H24" s="471">
        <f t="shared" si="1"/>
        <v>1273.4100000000001</v>
      </c>
      <c r="I24" s="482">
        <f t="shared" ref="I24:I87" si="2">F24*H24</f>
        <v>0</v>
      </c>
      <c r="J24" s="290"/>
    </row>
    <row r="25" spans="1:10" hidden="1">
      <c r="A25" s="525" t="str">
        <f>Plan1!C18</f>
        <v>1.4</v>
      </c>
      <c r="B25" s="525" t="str">
        <f>Plan1!B18</f>
        <v>73784/001</v>
      </c>
      <c r="C25" s="764" t="str">
        <f>Plan1!D18</f>
        <v>LIGAÇÃO DE ESGOTO</v>
      </c>
      <c r="D25" s="764"/>
      <c r="E25" s="477" t="str">
        <f>Plan1!E18</f>
        <v>UN</v>
      </c>
      <c r="F25" s="471">
        <f>Plan1!G18</f>
        <v>0</v>
      </c>
      <c r="G25" s="471">
        <f>Plan1!I18</f>
        <v>562.88</v>
      </c>
      <c r="H25" s="471">
        <f t="shared" si="1"/>
        <v>714</v>
      </c>
      <c r="I25" s="482">
        <f t="shared" si="2"/>
        <v>0</v>
      </c>
      <c r="J25" s="290"/>
    </row>
    <row r="26" spans="1:10" ht="15.75" hidden="1" customHeight="1">
      <c r="A26" s="525" t="str">
        <f>Plan1!C19</f>
        <v>1.5</v>
      </c>
      <c r="B26" s="525">
        <f>Plan1!B19</f>
        <v>73658</v>
      </c>
      <c r="C26" s="764" t="str">
        <f>Plan1!D19</f>
        <v>LIGAÇÃO PROVISÓRIA DE ÁGUA PARA OBRA</v>
      </c>
      <c r="D26" s="764"/>
      <c r="E26" s="477" t="str">
        <f>Plan1!E19</f>
        <v>UN</v>
      </c>
      <c r="F26" s="471">
        <f>Plan1!G19</f>
        <v>0</v>
      </c>
      <c r="G26" s="471">
        <f>Plan1!I19</f>
        <v>415.88</v>
      </c>
      <c r="H26" s="471">
        <f t="shared" si="1"/>
        <v>527.54</v>
      </c>
      <c r="I26" s="482">
        <f t="shared" si="2"/>
        <v>0</v>
      </c>
      <c r="J26" s="290"/>
    </row>
    <row r="27" spans="1:10" ht="14.25" customHeight="1">
      <c r="A27" s="525">
        <f>Plan1!C20</f>
        <v>0</v>
      </c>
      <c r="B27" s="525">
        <f>Plan1!B20</f>
        <v>0</v>
      </c>
      <c r="C27" s="764">
        <f>Plan1!D20</f>
        <v>0</v>
      </c>
      <c r="D27" s="764"/>
      <c r="E27" s="477">
        <f>Plan1!E20</f>
        <v>0</v>
      </c>
      <c r="F27" s="471">
        <f>Plan1!G20</f>
        <v>0</v>
      </c>
      <c r="G27" s="471">
        <f>Plan1!I20</f>
        <v>0</v>
      </c>
      <c r="H27" s="471">
        <f t="shared" si="1"/>
        <v>0</v>
      </c>
      <c r="I27" s="482">
        <f t="shared" si="2"/>
        <v>0</v>
      </c>
      <c r="J27" s="290"/>
    </row>
    <row r="28" spans="1:10">
      <c r="A28" s="526">
        <f>Plan1!C21</f>
        <v>2</v>
      </c>
      <c r="B28" s="526">
        <f>Plan1!B21</f>
        <v>0</v>
      </c>
      <c r="C28" s="767" t="str">
        <f>Plan1!D21</f>
        <v>MOVIMENTO DE TERRA</v>
      </c>
      <c r="D28" s="767"/>
      <c r="E28" s="478">
        <f>Plan1!E21</f>
        <v>0</v>
      </c>
      <c r="F28" s="472">
        <f>Plan1!G21</f>
        <v>0</v>
      </c>
      <c r="G28" s="472">
        <f>Plan1!I21</f>
        <v>0</v>
      </c>
      <c r="H28" s="471">
        <f t="shared" si="1"/>
        <v>0</v>
      </c>
      <c r="I28" s="483">
        <f t="shared" si="2"/>
        <v>0</v>
      </c>
      <c r="J28" s="295"/>
    </row>
    <row r="29" spans="1:10" ht="15.75" hidden="1" customHeight="1">
      <c r="A29" s="525" t="str">
        <f>Plan1!C22</f>
        <v>2.1</v>
      </c>
      <c r="B29" s="525" t="str">
        <f>Plan1!B22</f>
        <v>73965/010</v>
      </c>
      <c r="C29" s="764" t="str">
        <f>Plan1!D22</f>
        <v>ESCAVACAO MANUAL DE VALAS OU FUNDAÇÕES</v>
      </c>
      <c r="D29" s="764"/>
      <c r="E29" s="477" t="str">
        <f>Plan1!E22</f>
        <v>M3</v>
      </c>
      <c r="F29" s="471">
        <f>Plan1!G22</f>
        <v>0</v>
      </c>
      <c r="G29" s="471">
        <f>Plan1!I22</f>
        <v>18.96</v>
      </c>
      <c r="H29" s="471">
        <f t="shared" si="1"/>
        <v>24.05</v>
      </c>
      <c r="I29" s="482">
        <f t="shared" si="2"/>
        <v>0</v>
      </c>
      <c r="J29" s="290"/>
    </row>
    <row r="30" spans="1:10" ht="15.75" hidden="1" customHeight="1">
      <c r="A30" s="525" t="str">
        <f>Plan1!C23</f>
        <v>2.2</v>
      </c>
      <c r="B30" s="525">
        <f>Plan1!B23</f>
        <v>72920</v>
      </c>
      <c r="C30" s="764" t="str">
        <f>Plan1!D23</f>
        <v>REATERRO DE VALA/CAVA COM MATERIAL REAPROVEITADO - FUNDAÇÃO</v>
      </c>
      <c r="D30" s="764"/>
      <c r="E30" s="477" t="str">
        <f>Plan1!E23</f>
        <v>M3</v>
      </c>
      <c r="F30" s="471">
        <f>Plan1!G23</f>
        <v>0</v>
      </c>
      <c r="G30" s="471">
        <f>Plan1!I23</f>
        <v>9.18</v>
      </c>
      <c r="H30" s="471">
        <f t="shared" si="1"/>
        <v>11.64</v>
      </c>
      <c r="I30" s="482">
        <f t="shared" si="2"/>
        <v>0</v>
      </c>
      <c r="J30" s="290"/>
    </row>
    <row r="31" spans="1:10" ht="15.75" hidden="1" customHeight="1">
      <c r="A31" s="525" t="str">
        <f>Plan1!C24</f>
        <v>2.3</v>
      </c>
      <c r="B31" s="525">
        <f>Plan1!B24</f>
        <v>72898</v>
      </c>
      <c r="C31" s="764" t="str">
        <f>Plan1!D24</f>
        <v>CARGA E DESCARGA MECANIZADAS EM CAMINHAO BASCULANTE</v>
      </c>
      <c r="D31" s="764"/>
      <c r="E31" s="477" t="str">
        <f>Plan1!E24</f>
        <v>M3</v>
      </c>
      <c r="F31" s="471">
        <f>Plan1!G24</f>
        <v>0</v>
      </c>
      <c r="G31" s="471">
        <f>Plan1!I24</f>
        <v>4.2300000000000004</v>
      </c>
      <c r="H31" s="471">
        <f t="shared" si="1"/>
        <v>5.37</v>
      </c>
      <c r="I31" s="482">
        <f t="shared" si="2"/>
        <v>0</v>
      </c>
      <c r="J31" s="290"/>
    </row>
    <row r="32" spans="1:10" ht="15.75" hidden="1" customHeight="1">
      <c r="A32" s="525" t="str">
        <f>Plan1!C25</f>
        <v>2.4</v>
      </c>
      <c r="B32" s="525">
        <f>Plan1!B25</f>
        <v>72900</v>
      </c>
      <c r="C32" s="764" t="str">
        <f>Plan1!D25</f>
        <v>TRANSPORTE DE ENTULHO COM CAMINHAO BASCULANTE 6 M3, RODOVIA PAVIMENTADA</v>
      </c>
      <c r="D32" s="764"/>
      <c r="E32" s="477" t="str">
        <f>Plan1!E25</f>
        <v>M3</v>
      </c>
      <c r="F32" s="471">
        <f>Plan1!G25</f>
        <v>0</v>
      </c>
      <c r="G32" s="471">
        <f>Plan1!I25</f>
        <v>2.27</v>
      </c>
      <c r="H32" s="471">
        <f t="shared" si="1"/>
        <v>2.88</v>
      </c>
      <c r="I32" s="482">
        <f t="shared" si="2"/>
        <v>0</v>
      </c>
      <c r="J32" s="290"/>
    </row>
    <row r="33" spans="1:10">
      <c r="A33" s="525">
        <f>Plan1!C26</f>
        <v>0</v>
      </c>
      <c r="B33" s="525">
        <f>Plan1!B26</f>
        <v>0</v>
      </c>
      <c r="C33" s="764">
        <f>Plan1!D26</f>
        <v>0</v>
      </c>
      <c r="D33" s="764"/>
      <c r="E33" s="477">
        <f>Plan1!E26</f>
        <v>0</v>
      </c>
      <c r="F33" s="471">
        <f>Plan1!G26</f>
        <v>0</v>
      </c>
      <c r="G33" s="471">
        <f>Plan1!I26</f>
        <v>0</v>
      </c>
      <c r="H33" s="471">
        <f t="shared" si="1"/>
        <v>0</v>
      </c>
      <c r="I33" s="482">
        <f t="shared" si="2"/>
        <v>0</v>
      </c>
      <c r="J33" s="290"/>
    </row>
    <row r="34" spans="1:10">
      <c r="A34" s="526">
        <f>Plan1!C27</f>
        <v>3</v>
      </c>
      <c r="B34" s="526">
        <f>Plan1!B27</f>
        <v>0</v>
      </c>
      <c r="C34" s="767" t="str">
        <f>Plan1!D27</f>
        <v>COBERTURA</v>
      </c>
      <c r="D34" s="767"/>
      <c r="E34" s="478">
        <f>Plan1!E27</f>
        <v>0</v>
      </c>
      <c r="F34" s="472">
        <f>Plan1!G27</f>
        <v>0</v>
      </c>
      <c r="G34" s="472">
        <f>Plan1!I27</f>
        <v>0</v>
      </c>
      <c r="H34" s="471">
        <f t="shared" si="1"/>
        <v>0</v>
      </c>
      <c r="I34" s="483">
        <f t="shared" si="2"/>
        <v>0</v>
      </c>
      <c r="J34" s="295">
        <f>SUM(I37)</f>
        <v>6608.4422999999988</v>
      </c>
    </row>
    <row r="35" spans="1:10" ht="15.75" hidden="1" customHeight="1">
      <c r="A35" s="525" t="str">
        <f>Plan1!C28</f>
        <v>3.1</v>
      </c>
      <c r="B35" s="525" t="str">
        <f>Plan1!B28</f>
        <v>73931/003</v>
      </c>
      <c r="C35" s="764" t="str">
        <f>Plan1!D28</f>
        <v>ESTRUTURA EM MADEIRA APARELHADA, PARA TELHA CERAMICA, APOIADA EM PAREDE</v>
      </c>
      <c r="D35" s="764"/>
      <c r="E35" s="477" t="str">
        <f>Plan1!E28</f>
        <v>M2</v>
      </c>
      <c r="F35" s="471">
        <f>Plan1!G28</f>
        <v>0</v>
      </c>
      <c r="G35" s="471">
        <f>Plan1!I28</f>
        <v>55.36</v>
      </c>
      <c r="H35" s="471">
        <f t="shared" si="1"/>
        <v>70.22</v>
      </c>
      <c r="I35" s="482">
        <f t="shared" si="2"/>
        <v>0</v>
      </c>
      <c r="J35" s="290"/>
    </row>
    <row r="36" spans="1:10" ht="15.75" hidden="1" customHeight="1">
      <c r="A36" s="525" t="str">
        <f>Plan1!C29</f>
        <v>3.2</v>
      </c>
      <c r="B36" s="525" t="str">
        <f>Plan1!B29</f>
        <v>73938/003</v>
      </c>
      <c r="C36" s="764" t="str">
        <f>Plan1!D29</f>
        <v>COBERTURA EM TELHA CERAMICA TIPO FRANCESA, EXCLUINDO MADEIRAMENTO</v>
      </c>
      <c r="D36" s="764"/>
      <c r="E36" s="477" t="str">
        <f>Plan1!E29</f>
        <v>M2</v>
      </c>
      <c r="F36" s="471">
        <f>Plan1!G29</f>
        <v>0</v>
      </c>
      <c r="G36" s="471">
        <f>Plan1!I29</f>
        <v>32.58</v>
      </c>
      <c r="H36" s="471">
        <f t="shared" si="1"/>
        <v>41.33</v>
      </c>
      <c r="I36" s="482">
        <f t="shared" si="2"/>
        <v>0</v>
      </c>
      <c r="J36" s="290"/>
    </row>
    <row r="37" spans="1:10" ht="15.75" customHeight="1">
      <c r="A37" s="525" t="str">
        <f>Plan1!C30</f>
        <v>3.3</v>
      </c>
      <c r="B37" s="525">
        <f>Plan1!B30</f>
        <v>91</v>
      </c>
      <c r="C37" s="764" t="str">
        <f>Plan1!D30</f>
        <v>COBERTURA EM POLICARBONATO, INCL. ESTRUTURA METÁLICA</v>
      </c>
      <c r="D37" s="764"/>
      <c r="E37" s="477" t="str">
        <f>Plan1!E30</f>
        <v>M2</v>
      </c>
      <c r="F37" s="471">
        <f>Plan1!G30</f>
        <v>45.73</v>
      </c>
      <c r="G37" s="471">
        <f>Plan1!I30</f>
        <v>113.92</v>
      </c>
      <c r="H37" s="471">
        <f t="shared" si="1"/>
        <v>144.51</v>
      </c>
      <c r="I37" s="482">
        <f t="shared" si="2"/>
        <v>6608.4422999999988</v>
      </c>
      <c r="J37" s="290"/>
    </row>
    <row r="38" spans="1:10" ht="25.5" hidden="1" customHeight="1">
      <c r="A38" s="525" t="str">
        <f>Plan1!C31</f>
        <v>3.4</v>
      </c>
      <c r="B38" s="525">
        <f>Plan1!B31</f>
        <v>6058</v>
      </c>
      <c r="C38" s="764" t="str">
        <f>Plan1!D31</f>
        <v>CUMEEIRA COM TELHA CERAMICA EMBOÇADA COM ARGAMASSA TRACO 1:2:8 (CIMENTO,
CAL E AREIA)</v>
      </c>
      <c r="D38" s="764"/>
      <c r="E38" s="477" t="str">
        <f>Plan1!E31</f>
        <v>M</v>
      </c>
      <c r="F38" s="471">
        <f>Plan1!G31</f>
        <v>0</v>
      </c>
      <c r="G38" s="471">
        <f>Plan1!I31</f>
        <v>17.27</v>
      </c>
      <c r="H38" s="471">
        <f t="shared" si="1"/>
        <v>21.91</v>
      </c>
      <c r="I38" s="482">
        <f t="shared" si="2"/>
        <v>0</v>
      </c>
      <c r="J38" s="290"/>
    </row>
    <row r="39" spans="1:10" ht="15.75" hidden="1" customHeight="1">
      <c r="A39" s="525" t="str">
        <f>Plan1!C32</f>
        <v>3.5</v>
      </c>
      <c r="B39" s="525">
        <f>Plan1!B32</f>
        <v>72105</v>
      </c>
      <c r="C39" s="764" t="str">
        <f>Plan1!D32</f>
        <v>CALHA EM CHAPA DE ACO GALVANIZADO</v>
      </c>
      <c r="D39" s="764"/>
      <c r="E39" s="477" t="str">
        <f>Plan1!E32</f>
        <v>M</v>
      </c>
      <c r="F39" s="471">
        <f>Plan1!G32</f>
        <v>0</v>
      </c>
      <c r="G39" s="471">
        <f>Plan1!I32</f>
        <v>30.13</v>
      </c>
      <c r="H39" s="471">
        <f t="shared" si="1"/>
        <v>38.22</v>
      </c>
      <c r="I39" s="482">
        <f t="shared" si="2"/>
        <v>0</v>
      </c>
      <c r="J39" s="290"/>
    </row>
    <row r="40" spans="1:10" ht="15.75" hidden="1" customHeight="1">
      <c r="A40" s="525" t="str">
        <f>Plan1!C33</f>
        <v>3.6</v>
      </c>
      <c r="B40" s="525">
        <f>Plan1!B33</f>
        <v>72107</v>
      </c>
      <c r="C40" s="764" t="str">
        <f>Plan1!D33</f>
        <v>RUFOS, CONTRA-RUFOS, AGUA-FURTADA EM CHAPA DE ACO GALVANIZADO</v>
      </c>
      <c r="D40" s="764"/>
      <c r="E40" s="477" t="str">
        <f>Plan1!E33</f>
        <v>M</v>
      </c>
      <c r="F40" s="471">
        <f>Plan1!G33</f>
        <v>0</v>
      </c>
      <c r="G40" s="471">
        <f>Plan1!I33</f>
        <v>24.74</v>
      </c>
      <c r="H40" s="471">
        <f t="shared" si="1"/>
        <v>31.38</v>
      </c>
      <c r="I40" s="482">
        <f t="shared" si="2"/>
        <v>0</v>
      </c>
      <c r="J40" s="290"/>
    </row>
    <row r="41" spans="1:10" hidden="1">
      <c r="A41" s="525">
        <f>Plan1!C34</f>
        <v>0</v>
      </c>
      <c r="B41" s="525">
        <f>Plan1!B34</f>
        <v>0</v>
      </c>
      <c r="C41" s="764">
        <f>Plan1!D34</f>
        <v>0</v>
      </c>
      <c r="D41" s="764"/>
      <c r="E41" s="477">
        <f>Plan1!E34</f>
        <v>0</v>
      </c>
      <c r="F41" s="471">
        <f>Plan1!G34</f>
        <v>0</v>
      </c>
      <c r="G41" s="471">
        <f>Plan1!I34</f>
        <v>0</v>
      </c>
      <c r="H41" s="471">
        <f t="shared" si="1"/>
        <v>0</v>
      </c>
      <c r="I41" s="482">
        <f t="shared" si="2"/>
        <v>0</v>
      </c>
      <c r="J41" s="290"/>
    </row>
    <row r="42" spans="1:10">
      <c r="A42" s="526">
        <f>Plan1!C35</f>
        <v>4</v>
      </c>
      <c r="B42" s="526">
        <f>Plan1!B35</f>
        <v>0</v>
      </c>
      <c r="C42" s="767" t="str">
        <f>Plan1!D35</f>
        <v>FUNDAÇÃO E ESTRUTURA</v>
      </c>
      <c r="D42" s="767"/>
      <c r="E42" s="478">
        <f>Plan1!E35</f>
        <v>0</v>
      </c>
      <c r="F42" s="472">
        <f>Plan1!G35</f>
        <v>0</v>
      </c>
      <c r="G42" s="472">
        <f>Plan1!I35</f>
        <v>0</v>
      </c>
      <c r="H42" s="471">
        <f t="shared" si="1"/>
        <v>0</v>
      </c>
      <c r="I42" s="483">
        <f t="shared" si="2"/>
        <v>0</v>
      </c>
      <c r="J42" s="295"/>
    </row>
    <row r="43" spans="1:10" hidden="1">
      <c r="A43" s="525">
        <f>Plan1!C36</f>
        <v>0</v>
      </c>
      <c r="B43" s="525">
        <f>Plan1!B36</f>
        <v>0</v>
      </c>
      <c r="C43" s="764" t="str">
        <f>Plan1!D36</f>
        <v>FUNDAÇÃO</v>
      </c>
      <c r="D43" s="764"/>
      <c r="E43" s="477">
        <f>Plan1!E36</f>
        <v>0</v>
      </c>
      <c r="F43" s="471">
        <f>Plan1!G36</f>
        <v>0</v>
      </c>
      <c r="G43" s="471">
        <f>Plan1!I36</f>
        <v>0</v>
      </c>
      <c r="H43" s="471">
        <f t="shared" si="1"/>
        <v>0</v>
      </c>
      <c r="I43" s="482">
        <f t="shared" si="2"/>
        <v>0</v>
      </c>
      <c r="J43" s="290"/>
    </row>
    <row r="44" spans="1:10" ht="15.75" hidden="1" customHeight="1">
      <c r="A44" s="525" t="str">
        <f>Plan1!C37</f>
        <v>4.1</v>
      </c>
      <c r="B44" s="525" t="str">
        <f>Plan1!B37</f>
        <v>74156/003</v>
      </c>
      <c r="C44" s="764" t="str">
        <f>Plan1!D37</f>
        <v>ESTACA A TRADO (BROCA) DIAMETRO = 20 CM, EM CONCRETO MOLDADO IN LOCO,15
MPA, SEM ARMACAO</v>
      </c>
      <c r="D44" s="764"/>
      <c r="E44" s="477" t="str">
        <f>Plan1!E37</f>
        <v>M</v>
      </c>
      <c r="F44" s="471">
        <f>Plan1!G37</f>
        <v>0</v>
      </c>
      <c r="G44" s="471">
        <f>Plan1!I37</f>
        <v>40.89</v>
      </c>
      <c r="H44" s="471">
        <f t="shared" si="1"/>
        <v>51.87</v>
      </c>
      <c r="I44" s="482">
        <f t="shared" si="2"/>
        <v>0</v>
      </c>
      <c r="J44" s="290"/>
    </row>
    <row r="45" spans="1:10" ht="15.75" hidden="1" customHeight="1">
      <c r="A45" s="525" t="str">
        <f>Plan1!C38</f>
        <v>4.2</v>
      </c>
      <c r="B45" s="525" t="str">
        <f>Plan1!B38</f>
        <v>74254/002</v>
      </c>
      <c r="C45" s="764" t="str">
        <f>Plan1!D38</f>
        <v>ARMACAO ACO CA-50, DIAM. 6,3 (1/4) À 12,5MM(1/2) - FORNECIMENTO/ CORTE(PERDA DE
10%) / DOBRA / COLOCAÇÃO</v>
      </c>
      <c r="D45" s="764"/>
      <c r="E45" s="477" t="str">
        <f>Plan1!E38</f>
        <v>KG</v>
      </c>
      <c r="F45" s="471">
        <f>Plan1!G38</f>
        <v>0</v>
      </c>
      <c r="G45" s="471">
        <f>Plan1!I38</f>
        <v>6.84</v>
      </c>
      <c r="H45" s="471">
        <f t="shared" si="1"/>
        <v>8.68</v>
      </c>
      <c r="I45" s="482">
        <f t="shared" si="2"/>
        <v>0</v>
      </c>
      <c r="J45" s="290"/>
    </row>
    <row r="46" spans="1:10" hidden="1">
      <c r="A46" s="525" t="str">
        <f>Plan1!C39</f>
        <v>4.3</v>
      </c>
      <c r="B46" s="525" t="str">
        <f>Plan1!B39</f>
        <v>74164/004</v>
      </c>
      <c r="C46" s="764" t="str">
        <f>Plan1!D39</f>
        <v>LASTRO DE BRITA</v>
      </c>
      <c r="D46" s="764"/>
      <c r="E46" s="477" t="str">
        <f>Plan1!E39</f>
        <v>M3</v>
      </c>
      <c r="F46" s="471">
        <f>Plan1!G39</f>
        <v>0</v>
      </c>
      <c r="G46" s="471">
        <f>Plan1!I39</f>
        <v>64.92</v>
      </c>
      <c r="H46" s="471">
        <f t="shared" si="1"/>
        <v>82.35</v>
      </c>
      <c r="I46" s="482">
        <f t="shared" si="2"/>
        <v>0</v>
      </c>
      <c r="J46" s="290"/>
    </row>
    <row r="47" spans="1:10" ht="15.75" hidden="1" customHeight="1">
      <c r="A47" s="525" t="str">
        <f>Plan1!C40</f>
        <v>4.4</v>
      </c>
      <c r="B47" s="525" t="str">
        <f>Plan1!B40</f>
        <v>74007/001</v>
      </c>
      <c r="C47" s="764" t="str">
        <f>Plan1!D40</f>
        <v>FORMA DE MADEIRA COMUM PARA FUNDACOES</v>
      </c>
      <c r="D47" s="764"/>
      <c r="E47" s="477" t="str">
        <f>Plan1!E40</f>
        <v>M2</v>
      </c>
      <c r="F47" s="471">
        <f>Plan1!G40</f>
        <v>0</v>
      </c>
      <c r="G47" s="471">
        <f>Plan1!I40</f>
        <v>18.22</v>
      </c>
      <c r="H47" s="471">
        <f t="shared" si="1"/>
        <v>23.11</v>
      </c>
      <c r="I47" s="482">
        <f t="shared" si="2"/>
        <v>0</v>
      </c>
      <c r="J47" s="290"/>
    </row>
    <row r="48" spans="1:10" ht="15.75" hidden="1" customHeight="1">
      <c r="A48" s="525" t="str">
        <f>Plan1!C41</f>
        <v>4.5</v>
      </c>
      <c r="B48" s="525" t="str">
        <f>Plan1!B41</f>
        <v>74254/002</v>
      </c>
      <c r="C48" s="764" t="str">
        <f>Plan1!D41</f>
        <v>ARMACAO ACO CA-50, DIAM. 6,3 (1/4) À 12,5MM(1/2) - FORNECIMENTO/ CORTE(PERDA DE
10%) / DOBRA / COLOCAÇÃO</v>
      </c>
      <c r="D48" s="764"/>
      <c r="E48" s="477" t="str">
        <f>Plan1!E41</f>
        <v>KG</v>
      </c>
      <c r="F48" s="471">
        <f>Plan1!G41</f>
        <v>0</v>
      </c>
      <c r="G48" s="471">
        <f>Plan1!I41</f>
        <v>6.84</v>
      </c>
      <c r="H48" s="471">
        <f t="shared" si="1"/>
        <v>8.68</v>
      </c>
      <c r="I48" s="482">
        <f t="shared" si="2"/>
        <v>0</v>
      </c>
      <c r="J48" s="290"/>
    </row>
    <row r="49" spans="1:10" ht="15.75" hidden="1" customHeight="1">
      <c r="A49" s="525" t="str">
        <f>Plan1!C42</f>
        <v>4.6</v>
      </c>
      <c r="B49" s="525" t="str">
        <f>Plan1!B42</f>
        <v>73942/002</v>
      </c>
      <c r="C49" s="764" t="str">
        <f>Plan1!D42</f>
        <v>ARMACAO DE ACO CA-60 DIAM. 3,4 A 6,0MM - FORNECIMENTO / CORTE (C/PERDA DE 10%) /
DOBRA / COLOCAÇÃO</v>
      </c>
      <c r="D49" s="764"/>
      <c r="E49" s="477" t="str">
        <f>Plan1!E42</f>
        <v>KG</v>
      </c>
      <c r="F49" s="471">
        <f>Plan1!G42</f>
        <v>0</v>
      </c>
      <c r="G49" s="471">
        <f>Plan1!I42</f>
        <v>6.84</v>
      </c>
      <c r="H49" s="471">
        <f t="shared" si="1"/>
        <v>8.68</v>
      </c>
      <c r="I49" s="482">
        <f t="shared" si="2"/>
        <v>0</v>
      </c>
      <c r="J49" s="290"/>
    </row>
    <row r="50" spans="1:10" ht="15.75" hidden="1" customHeight="1">
      <c r="A50" s="525" t="str">
        <f>Plan1!C43</f>
        <v>4.7</v>
      </c>
      <c r="B50" s="525" t="str">
        <f>Plan1!B43</f>
        <v>74138/003</v>
      </c>
      <c r="C50" s="764" t="str">
        <f>Plan1!D43</f>
        <v>CONCRETO USINADO BOMBEADO FCK=25MPA, INCLUSIVE COLOCAÇÃO, ESPALHAMENTO
E ACABAMENTO</v>
      </c>
      <c r="D50" s="764"/>
      <c r="E50" s="477" t="str">
        <f>Plan1!E43</f>
        <v>M3</v>
      </c>
      <c r="F50" s="471">
        <f>Plan1!G43</f>
        <v>0</v>
      </c>
      <c r="G50" s="471">
        <f>Plan1!I43</f>
        <v>374.83</v>
      </c>
      <c r="H50" s="471">
        <f t="shared" si="1"/>
        <v>475.47</v>
      </c>
      <c r="I50" s="482">
        <f t="shared" si="2"/>
        <v>0</v>
      </c>
      <c r="J50" s="290"/>
    </row>
    <row r="51" spans="1:10" hidden="1">
      <c r="A51" s="525">
        <f>Plan1!C44</f>
        <v>0</v>
      </c>
      <c r="B51" s="525">
        <f>Plan1!B44</f>
        <v>0</v>
      </c>
      <c r="C51" s="764">
        <f>Plan1!D44</f>
        <v>0</v>
      </c>
      <c r="D51" s="764"/>
      <c r="E51" s="477">
        <f>Plan1!E44</f>
        <v>0</v>
      </c>
      <c r="F51" s="471">
        <f>Plan1!G44</f>
        <v>0</v>
      </c>
      <c r="G51" s="471">
        <f>Plan1!I44</f>
        <v>0</v>
      </c>
      <c r="H51" s="471">
        <f t="shared" si="1"/>
        <v>0</v>
      </c>
      <c r="I51" s="482">
        <f t="shared" si="2"/>
        <v>0</v>
      </c>
      <c r="J51" s="290"/>
    </row>
    <row r="52" spans="1:10" hidden="1">
      <c r="A52" s="525">
        <f>Plan1!C45</f>
        <v>0</v>
      </c>
      <c r="B52" s="525">
        <f>Plan1!B45</f>
        <v>0</v>
      </c>
      <c r="C52" s="764">
        <f>Plan1!D45</f>
        <v>0</v>
      </c>
      <c r="D52" s="764"/>
      <c r="E52" s="477">
        <f>Plan1!E45</f>
        <v>0</v>
      </c>
      <c r="F52" s="471">
        <f>Plan1!G45</f>
        <v>0</v>
      </c>
      <c r="G52" s="471">
        <f>Plan1!I45</f>
        <v>0</v>
      </c>
      <c r="H52" s="471">
        <f t="shared" si="1"/>
        <v>0</v>
      </c>
      <c r="I52" s="482">
        <f t="shared" si="2"/>
        <v>0</v>
      </c>
      <c r="J52" s="290"/>
    </row>
    <row r="53" spans="1:10" ht="15.75" hidden="1" customHeight="1">
      <c r="A53" s="525" t="str">
        <f>Plan1!C46</f>
        <v>4.8</v>
      </c>
      <c r="B53" s="525">
        <f>Plan1!B46</f>
        <v>23737</v>
      </c>
      <c r="C53" s="764" t="str">
        <f>Plan1!D46</f>
        <v>FORMA PARA ESTRUTURAS DE CONCRETO (PILAR, VIGA E LAJE) EM CHAPA DE MADEIRA COMPENSADA  RESINADA,  DE 1,10 X 2,20, ESPESSURA  = 12 MM, 05 UTILIZACOES.
(FABRICACAO, MONTAGEM E DESMONTAGEM)</v>
      </c>
      <c r="D53" s="764"/>
      <c r="E53" s="477" t="str">
        <f>Plan1!E46</f>
        <v>M2</v>
      </c>
      <c r="F53" s="471">
        <f>Plan1!G46</f>
        <v>0</v>
      </c>
      <c r="G53" s="471">
        <f>Plan1!I46</f>
        <v>30.62</v>
      </c>
      <c r="H53" s="471">
        <f t="shared" si="1"/>
        <v>38.840000000000003</v>
      </c>
      <c r="I53" s="482">
        <f t="shared" si="2"/>
        <v>0</v>
      </c>
      <c r="J53" s="290"/>
    </row>
    <row r="54" spans="1:10" ht="15.75" hidden="1" customHeight="1">
      <c r="A54" s="525" t="str">
        <f>Plan1!C47</f>
        <v>4.9</v>
      </c>
      <c r="B54" s="525" t="str">
        <f>Plan1!B47</f>
        <v>74254/002</v>
      </c>
      <c r="C54" s="764" t="str">
        <f>Plan1!D47</f>
        <v>ARMACAO ACO CA-50, DIAM. 6,3 (1/4) À 12,5MM(1/2) - FORNECIMENTO/ CORTE(PERDA DE
10%) / DOBRA / COLOCAÇÃO</v>
      </c>
      <c r="D54" s="764"/>
      <c r="E54" s="477" t="str">
        <f>Plan1!E47</f>
        <v>KG</v>
      </c>
      <c r="F54" s="471">
        <f>Plan1!G47</f>
        <v>0</v>
      </c>
      <c r="G54" s="471">
        <f>Plan1!I47</f>
        <v>6.84</v>
      </c>
      <c r="H54" s="471">
        <f t="shared" si="1"/>
        <v>8.68</v>
      </c>
      <c r="I54" s="482">
        <f t="shared" si="2"/>
        <v>0</v>
      </c>
      <c r="J54" s="290"/>
    </row>
    <row r="55" spans="1:10" ht="15.75" hidden="1" customHeight="1">
      <c r="A55" s="525" t="str">
        <f>Plan1!C48</f>
        <v>4.10</v>
      </c>
      <c r="B55" s="525" t="str">
        <f>Plan1!B48</f>
        <v>73942/002</v>
      </c>
      <c r="C55" s="764" t="str">
        <f>Plan1!D48</f>
        <v>ARMACAO DE ACO CA-60 DIAM. 3,4 A 6,0MM - FORNECIMENTO / CORTE (C/PERDA DE 10%) /
DOBRA / COLOCAÇÃO</v>
      </c>
      <c r="D55" s="764"/>
      <c r="E55" s="477" t="str">
        <f>Plan1!E48</f>
        <v>KG</v>
      </c>
      <c r="F55" s="471">
        <f>Plan1!G48</f>
        <v>0</v>
      </c>
      <c r="G55" s="471">
        <f>Plan1!I48</f>
        <v>6.84</v>
      </c>
      <c r="H55" s="471">
        <f t="shared" si="1"/>
        <v>8.68</v>
      </c>
      <c r="I55" s="482">
        <f t="shared" si="2"/>
        <v>0</v>
      </c>
      <c r="J55" s="290"/>
    </row>
    <row r="56" spans="1:10" ht="15.75" hidden="1" customHeight="1">
      <c r="A56" s="525" t="str">
        <f>Plan1!C49</f>
        <v>4.11</v>
      </c>
      <c r="B56" s="525" t="str">
        <f>Plan1!B49</f>
        <v>74138/003</v>
      </c>
      <c r="C56" s="764" t="str">
        <f>Plan1!D49</f>
        <v>CONCRETO USINADO BOMBEADO FCK=25MPA, INCLUSIVE COLOCAÇÃO, ESPALHAMENTO
E ACABAMENTO</v>
      </c>
      <c r="D56" s="764"/>
      <c r="E56" s="477" t="str">
        <f>Plan1!E49</f>
        <v>M3</v>
      </c>
      <c r="F56" s="471">
        <f>Plan1!G49</f>
        <v>0</v>
      </c>
      <c r="G56" s="471">
        <f>Plan1!I49</f>
        <v>374.83</v>
      </c>
      <c r="H56" s="471">
        <f t="shared" si="1"/>
        <v>475.47</v>
      </c>
      <c r="I56" s="482">
        <f t="shared" si="2"/>
        <v>0</v>
      </c>
      <c r="J56" s="290"/>
    </row>
    <row r="57" spans="1:10" ht="15.75" hidden="1" customHeight="1">
      <c r="A57" s="525" t="str">
        <f>Plan1!C50</f>
        <v>4.12</v>
      </c>
      <c r="B57" s="525" t="str">
        <f>Plan1!B50</f>
        <v>LAJ-APA-045</v>
      </c>
      <c r="C57" s="764" t="str">
        <f>Plan1!D50</f>
        <v>LAJE    PRE-MOLDADA, INCLUSO   ESCORAMENTO, CONCRETO  E ARMADURA
COMPLEMENTAR</v>
      </c>
      <c r="D57" s="764"/>
      <c r="E57" s="477" t="str">
        <f>Plan1!E50</f>
        <v>M2</v>
      </c>
      <c r="F57" s="471">
        <f>Plan1!G50</f>
        <v>0</v>
      </c>
      <c r="G57" s="471">
        <f>Plan1!I50</f>
        <v>49.63</v>
      </c>
      <c r="H57" s="471">
        <f t="shared" si="1"/>
        <v>62.95</v>
      </c>
      <c r="I57" s="482">
        <f t="shared" si="2"/>
        <v>0</v>
      </c>
      <c r="J57" s="290"/>
    </row>
    <row r="58" spans="1:10" ht="15.75" hidden="1" customHeight="1">
      <c r="A58" s="525" t="str">
        <f>Plan1!C51</f>
        <v>4.13</v>
      </c>
      <c r="B58" s="525" t="str">
        <f>Plan1!B51</f>
        <v>74200/001</v>
      </c>
      <c r="C58" s="764" t="str">
        <f>Plan1!D51</f>
        <v>VERGA, CONTRA-VERGA EM CONCRETO PRÉ-MOLDADO, 10X10CM, FCK=20MPA (PREPARO COM BETONEIRA) AÇO CA60, BITOLA FINA, INCLUSIVE FORMAS TABUA 3A</v>
      </c>
      <c r="D58" s="764"/>
      <c r="E58" s="477" t="str">
        <f>Plan1!E51</f>
        <v>M</v>
      </c>
      <c r="F58" s="471">
        <f>Plan1!G51</f>
        <v>0</v>
      </c>
      <c r="G58" s="471">
        <f>Plan1!I51</f>
        <v>14.23</v>
      </c>
      <c r="H58" s="471">
        <f t="shared" si="1"/>
        <v>18.05</v>
      </c>
      <c r="I58" s="482">
        <f t="shared" si="2"/>
        <v>0</v>
      </c>
      <c r="J58" s="290"/>
    </row>
    <row r="59" spans="1:10" hidden="1">
      <c r="A59" s="525">
        <f>Plan1!C52</f>
        <v>0</v>
      </c>
      <c r="B59" s="525">
        <f>Plan1!B52</f>
        <v>0</v>
      </c>
      <c r="C59" s="764"/>
      <c r="D59" s="764"/>
      <c r="E59" s="477">
        <f>Plan1!E52</f>
        <v>0</v>
      </c>
      <c r="F59" s="471">
        <f>Plan1!G52</f>
        <v>0</v>
      </c>
      <c r="G59" s="471">
        <f>Plan1!I52</f>
        <v>0</v>
      </c>
      <c r="H59" s="471">
        <f t="shared" si="1"/>
        <v>0</v>
      </c>
      <c r="I59" s="482">
        <f t="shared" si="2"/>
        <v>0</v>
      </c>
      <c r="J59" s="290"/>
    </row>
    <row r="60" spans="1:10">
      <c r="A60" s="525">
        <f>Plan1!C53</f>
        <v>0</v>
      </c>
      <c r="B60" s="525">
        <f>Plan1!B53</f>
        <v>0</v>
      </c>
      <c r="C60" s="764">
        <f>Plan1!D53</f>
        <v>0</v>
      </c>
      <c r="D60" s="764"/>
      <c r="E60" s="477">
        <f>Plan1!E53</f>
        <v>0</v>
      </c>
      <c r="F60" s="471">
        <f>Plan1!G53</f>
        <v>0</v>
      </c>
      <c r="G60" s="471">
        <f>Plan1!I53</f>
        <v>0</v>
      </c>
      <c r="H60" s="471">
        <f t="shared" si="1"/>
        <v>0</v>
      </c>
      <c r="I60" s="482">
        <f t="shared" si="2"/>
        <v>0</v>
      </c>
      <c r="J60" s="290"/>
    </row>
    <row r="61" spans="1:10">
      <c r="A61" s="526">
        <f>Plan1!C54</f>
        <v>5</v>
      </c>
      <c r="B61" s="526">
        <f>Plan1!B54</f>
        <v>0</v>
      </c>
      <c r="C61" s="767" t="str">
        <f>Plan1!D54</f>
        <v>ALVENARIA - VEDAÇÃO</v>
      </c>
      <c r="D61" s="767"/>
      <c r="E61" s="478">
        <f>Plan1!E54</f>
        <v>0</v>
      </c>
      <c r="F61" s="472">
        <f>Plan1!G54</f>
        <v>0</v>
      </c>
      <c r="G61" s="472">
        <f>Plan1!I54</f>
        <v>0</v>
      </c>
      <c r="H61" s="471">
        <f t="shared" si="1"/>
        <v>0</v>
      </c>
      <c r="I61" s="483">
        <f t="shared" si="2"/>
        <v>0</v>
      </c>
      <c r="J61" s="295"/>
    </row>
    <row r="62" spans="1:10" ht="28.5" hidden="1" customHeight="1">
      <c r="A62" s="525" t="str">
        <f>Plan1!C55</f>
        <v>5.1</v>
      </c>
      <c r="B62" s="525" t="str">
        <f>Plan1!B55</f>
        <v>73982/001</v>
      </c>
      <c r="C62" s="764" t="str">
        <f>Plan1!D55</f>
        <v>ALVENARIA  EM TIJOLO CERAMICO  FURADO  10X20X20CM,  1/2 VEZ, ASSENTADO  EM
ARGAMASSA TRACO 1:2:8 (CIMENTO, CAL E AREIA), JUNTAS 12MM</v>
      </c>
      <c r="D62" s="764"/>
      <c r="E62" s="477" t="str">
        <f>Plan1!E55</f>
        <v>M2</v>
      </c>
      <c r="F62" s="471">
        <f>Plan1!G55</f>
        <v>0</v>
      </c>
      <c r="G62" s="471">
        <f>Plan1!I55</f>
        <v>27.85</v>
      </c>
      <c r="H62" s="471">
        <f t="shared" si="1"/>
        <v>35.33</v>
      </c>
      <c r="I62" s="482">
        <f t="shared" si="2"/>
        <v>0</v>
      </c>
      <c r="J62" s="290"/>
    </row>
    <row r="63" spans="1:10" hidden="1">
      <c r="A63" s="525">
        <f>Plan1!C56</f>
        <v>0</v>
      </c>
      <c r="B63" s="525">
        <f>Plan1!B56</f>
        <v>0</v>
      </c>
      <c r="C63" s="764">
        <f>Plan1!D56</f>
        <v>0</v>
      </c>
      <c r="D63" s="764"/>
      <c r="E63" s="477">
        <f>Plan1!E56</f>
        <v>0</v>
      </c>
      <c r="F63" s="471">
        <f>Plan1!G56</f>
        <v>0</v>
      </c>
      <c r="G63" s="471">
        <f>Plan1!I56</f>
        <v>0</v>
      </c>
      <c r="H63" s="471">
        <f t="shared" si="1"/>
        <v>0</v>
      </c>
      <c r="I63" s="482">
        <f t="shared" si="2"/>
        <v>0</v>
      </c>
      <c r="J63" s="290"/>
    </row>
    <row r="64" spans="1:10" hidden="1">
      <c r="A64" s="525">
        <f>Plan1!C57</f>
        <v>0</v>
      </c>
      <c r="B64" s="525">
        <f>Plan1!B57</f>
        <v>0</v>
      </c>
      <c r="C64" s="764">
        <f>Plan1!D57</f>
        <v>0</v>
      </c>
      <c r="D64" s="764"/>
      <c r="E64" s="477">
        <f>Plan1!E57</f>
        <v>0</v>
      </c>
      <c r="F64" s="471">
        <f>Plan1!G57</f>
        <v>0</v>
      </c>
      <c r="G64" s="471">
        <f>Plan1!I57</f>
        <v>0</v>
      </c>
      <c r="H64" s="471">
        <f t="shared" si="1"/>
        <v>0</v>
      </c>
      <c r="I64" s="482">
        <f t="shared" si="2"/>
        <v>0</v>
      </c>
      <c r="J64" s="290"/>
    </row>
    <row r="65" spans="1:10" hidden="1">
      <c r="A65" s="525">
        <f>Plan1!C58</f>
        <v>6</v>
      </c>
      <c r="B65" s="525">
        <f>Plan1!B58</f>
        <v>0</v>
      </c>
      <c r="C65" s="768" t="str">
        <f>Plan1!D58</f>
        <v>IMPERMEABILIZAÇÃO</v>
      </c>
      <c r="D65" s="768"/>
      <c r="E65" s="477">
        <f>Plan1!E58</f>
        <v>0</v>
      </c>
      <c r="F65" s="471">
        <f>Plan1!G58</f>
        <v>0</v>
      </c>
      <c r="G65" s="471">
        <f>Plan1!I58</f>
        <v>0</v>
      </c>
      <c r="H65" s="471">
        <f t="shared" si="1"/>
        <v>0</v>
      </c>
      <c r="I65" s="482">
        <f t="shared" si="2"/>
        <v>0</v>
      </c>
      <c r="J65" s="290"/>
    </row>
    <row r="66" spans="1:10" ht="15.75" hidden="1" customHeight="1">
      <c r="A66" s="525" t="str">
        <f>Plan1!C59</f>
        <v>6.1</v>
      </c>
      <c r="B66" s="525" t="str">
        <f>Plan1!B59</f>
        <v>74106/001</v>
      </c>
      <c r="C66" s="764" t="str">
        <f>Plan1!D59</f>
        <v>IMPERMEABILIZAÇÃO COM PINTURA BETUMINOSA (BALDRAMES)</v>
      </c>
      <c r="D66" s="764"/>
      <c r="E66" s="477" t="str">
        <f>Plan1!E59</f>
        <v>M2</v>
      </c>
      <c r="F66" s="471">
        <f>Plan1!G59</f>
        <v>0</v>
      </c>
      <c r="G66" s="471">
        <f>Plan1!I59</f>
        <v>5.15</v>
      </c>
      <c r="H66" s="471">
        <f t="shared" si="1"/>
        <v>6.53</v>
      </c>
      <c r="I66" s="482">
        <f t="shared" si="2"/>
        <v>0</v>
      </c>
      <c r="J66" s="290"/>
    </row>
    <row r="67" spans="1:10" ht="15.75" hidden="1" customHeight="1">
      <c r="A67" s="525" t="str">
        <f>Plan1!C60</f>
        <v>6.2</v>
      </c>
      <c r="B67" s="525">
        <f>Plan1!B60</f>
        <v>24758</v>
      </c>
      <c r="C67" s="764" t="str">
        <f>Plan1!D60</f>
        <v>IMPERMEABILIZACAO COM MANTA ASFALTICA 3MM - Lajes</v>
      </c>
      <c r="D67" s="764"/>
      <c r="E67" s="477" t="str">
        <f>Plan1!E60</f>
        <v>M2</v>
      </c>
      <c r="F67" s="471">
        <f>Plan1!G60</f>
        <v>0</v>
      </c>
      <c r="G67" s="471">
        <f>Plan1!I60</f>
        <v>46.69</v>
      </c>
      <c r="H67" s="471">
        <f t="shared" si="1"/>
        <v>59.23</v>
      </c>
      <c r="I67" s="482">
        <f t="shared" si="2"/>
        <v>0</v>
      </c>
      <c r="J67" s="290"/>
    </row>
    <row r="68" spans="1:10" ht="27" hidden="1" customHeight="1">
      <c r="A68" s="525" t="str">
        <f>Plan1!C61</f>
        <v>6.3</v>
      </c>
      <c r="B68" s="525">
        <f>Plan1!B61</f>
        <v>23711</v>
      </c>
      <c r="C68" s="764" t="str">
        <f>Plan1!D61</f>
        <v>PROTECAO MECANICA COM ARGAMASSA TRACO 1:3 (CIMENTO E AREIA), ESPESSURA 2
CM - Lajes</v>
      </c>
      <c r="D68" s="764"/>
      <c r="E68" s="477" t="str">
        <f>Plan1!E61</f>
        <v>M2</v>
      </c>
      <c r="F68" s="471">
        <f>Plan1!G61</f>
        <v>0</v>
      </c>
      <c r="G68" s="471">
        <f>Plan1!I61</f>
        <v>23.62</v>
      </c>
      <c r="H68" s="471">
        <f t="shared" si="1"/>
        <v>29.96</v>
      </c>
      <c r="I68" s="482">
        <f t="shared" si="2"/>
        <v>0</v>
      </c>
      <c r="J68" s="290"/>
    </row>
    <row r="69" spans="1:10" ht="16.5" customHeight="1">
      <c r="A69" s="525">
        <f>Plan1!C62</f>
        <v>0</v>
      </c>
      <c r="B69" s="525">
        <f>Plan1!B62</f>
        <v>0</v>
      </c>
      <c r="C69" s="764">
        <f>Plan1!D62</f>
        <v>0</v>
      </c>
      <c r="D69" s="764"/>
      <c r="E69" s="477">
        <f>Plan1!E62</f>
        <v>0</v>
      </c>
      <c r="F69" s="471">
        <f>Plan1!G62</f>
        <v>0</v>
      </c>
      <c r="G69" s="471">
        <f>Plan1!I62</f>
        <v>0</v>
      </c>
      <c r="H69" s="471">
        <f t="shared" si="1"/>
        <v>0</v>
      </c>
      <c r="I69" s="482">
        <f t="shared" si="2"/>
        <v>0</v>
      </c>
      <c r="J69" s="290"/>
    </row>
    <row r="70" spans="1:10" ht="15.75" customHeight="1">
      <c r="A70" s="526">
        <f>Plan1!C63</f>
        <v>7</v>
      </c>
      <c r="B70" s="526">
        <f>Plan1!B63</f>
        <v>0</v>
      </c>
      <c r="C70" s="767" t="str">
        <f>Plan1!D63</f>
        <v>REVESTIMENTOS - PISOS, PAREDES E TETOS</v>
      </c>
      <c r="D70" s="767"/>
      <c r="E70" s="478">
        <f>Plan1!E63</f>
        <v>0</v>
      </c>
      <c r="F70" s="472">
        <f>Plan1!G63</f>
        <v>0</v>
      </c>
      <c r="G70" s="472">
        <f>Plan1!I63</f>
        <v>0</v>
      </c>
      <c r="H70" s="471">
        <f t="shared" si="1"/>
        <v>0</v>
      </c>
      <c r="I70" s="483">
        <f t="shared" si="2"/>
        <v>0</v>
      </c>
      <c r="J70" s="295">
        <f>SUM(I73:I94)</f>
        <v>127605.73075</v>
      </c>
    </row>
    <row r="71" spans="1:10" hidden="1">
      <c r="A71" s="525">
        <f>Plan1!C64</f>
        <v>0</v>
      </c>
      <c r="B71" s="525">
        <f>Plan1!B64</f>
        <v>0</v>
      </c>
      <c r="C71" s="764" t="str">
        <f>Plan1!D64</f>
        <v>PISO</v>
      </c>
      <c r="D71" s="764"/>
      <c r="E71" s="477">
        <f>Plan1!E64</f>
        <v>0</v>
      </c>
      <c r="F71" s="471">
        <f>Plan1!G64</f>
        <v>0</v>
      </c>
      <c r="G71" s="471">
        <f>Plan1!I64</f>
        <v>0</v>
      </c>
      <c r="H71" s="471">
        <f t="shared" si="1"/>
        <v>0</v>
      </c>
      <c r="I71" s="482">
        <f t="shared" si="2"/>
        <v>0</v>
      </c>
      <c r="J71" s="290"/>
    </row>
    <row r="72" spans="1:10" ht="25.5" hidden="1" customHeight="1">
      <c r="A72" s="525" t="str">
        <f>Plan1!C65</f>
        <v>7.1</v>
      </c>
      <c r="B72" s="525" t="str">
        <f>Plan1!B65</f>
        <v>73919/004</v>
      </c>
      <c r="C72" s="764" t="str">
        <f>Plan1!D65</f>
        <v>CONTRAPISO   EM ARGAMASSA   TRACO 1:4 (CIMENTO   E  AREIA), ESPESSURA   7CM,
PREPARO MANUAL)</v>
      </c>
      <c r="D72" s="764"/>
      <c r="E72" s="477" t="str">
        <f>Plan1!E65</f>
        <v>M2</v>
      </c>
      <c r="F72" s="471">
        <f>Plan1!G65</f>
        <v>0</v>
      </c>
      <c r="G72" s="471">
        <f>Plan1!I65</f>
        <v>23.12</v>
      </c>
      <c r="H72" s="471">
        <f t="shared" si="1"/>
        <v>29.33</v>
      </c>
      <c r="I72" s="482">
        <f t="shared" si="2"/>
        <v>0</v>
      </c>
      <c r="J72" s="290"/>
    </row>
    <row r="73" spans="1:10" ht="31.5" customHeight="1">
      <c r="A73" s="525" t="str">
        <f>Plan1!C66</f>
        <v>7.2</v>
      </c>
      <c r="B73" s="525" t="str">
        <f>Plan1!B66</f>
        <v>IMP-CAM-005</v>
      </c>
      <c r="C73" s="764" t="str">
        <f>Plan1!D66</f>
        <v>REGULARIZACAO DE PISO EM ARGAMASSA TRACO 1:3 (CIMENTO E AREIA GROSSA SEM
PENEIRAR), ESPESSURA 3,0CM, PREPARO MECANICO</v>
      </c>
      <c r="D73" s="764"/>
      <c r="E73" s="477" t="str">
        <f>Plan1!E66</f>
        <v>M2</v>
      </c>
      <c r="F73" s="471">
        <f>Plan1!G66</f>
        <v>324.3</v>
      </c>
      <c r="G73" s="471">
        <f>Plan1!I66</f>
        <v>27.47</v>
      </c>
      <c r="H73" s="471">
        <f t="shared" si="1"/>
        <v>34.85</v>
      </c>
      <c r="I73" s="482">
        <f t="shared" si="2"/>
        <v>11301.855000000001</v>
      </c>
      <c r="J73" s="290"/>
    </row>
    <row r="74" spans="1:10" ht="25.5" customHeight="1">
      <c r="A74" s="525" t="str">
        <f>Plan1!C67</f>
        <v>7.3</v>
      </c>
      <c r="B74" s="525">
        <f>Plan1!B67</f>
        <v>102</v>
      </c>
      <c r="C74" s="764" t="str">
        <f>Plan1!D67</f>
        <v>PAVIMENTAÇÃO EM PAVER REJUNTADO COM PÓ DE PEDRA, INCL BASE DE PÓ DE PEDRA
- (acesso ambulâncias e estacionamento)</v>
      </c>
      <c r="D74" s="764"/>
      <c r="E74" s="477" t="str">
        <f>Plan1!E67</f>
        <v>M2</v>
      </c>
      <c r="F74" s="471">
        <f>Plan1!G67</f>
        <v>67.94</v>
      </c>
      <c r="G74" s="471">
        <f>Plan1!I67</f>
        <v>50.22</v>
      </c>
      <c r="H74" s="471">
        <f t="shared" si="1"/>
        <v>63.7</v>
      </c>
      <c r="I74" s="482">
        <f t="shared" si="2"/>
        <v>4327.7780000000002</v>
      </c>
      <c r="J74" s="290"/>
    </row>
    <row r="75" spans="1:10" ht="28.5" customHeight="1">
      <c r="A75" s="525" t="str">
        <f>Plan1!C68</f>
        <v>7.4</v>
      </c>
      <c r="B75" s="525" t="str">
        <f>Plan1!B68</f>
        <v>74012/001</v>
      </c>
      <c r="C75" s="764" t="str">
        <f>Plan1!D68</f>
        <v>SARJETA EM CONCRETO, PREPARO MANUAL, COM SEIXO ROLADO, ESPESSURA = 8CM,
LARGURA = 40CM</v>
      </c>
      <c r="D75" s="764"/>
      <c r="E75" s="477" t="str">
        <f>Plan1!E68</f>
        <v>M2</v>
      </c>
      <c r="F75" s="471">
        <f>Plan1!G68</f>
        <v>13.88</v>
      </c>
      <c r="G75" s="471">
        <f>Plan1!I68*1.08</f>
        <v>15.8652</v>
      </c>
      <c r="H75" s="471">
        <f t="shared" si="1"/>
        <v>20.12</v>
      </c>
      <c r="I75" s="482">
        <f t="shared" si="2"/>
        <v>279.26560000000001</v>
      </c>
      <c r="J75" s="290"/>
    </row>
    <row r="76" spans="1:10" ht="49.5" customHeight="1">
      <c r="A76" s="525" t="str">
        <f>Plan1!C69</f>
        <v>7.5</v>
      </c>
      <c r="B76" s="525" t="str">
        <f>Plan1!B69</f>
        <v>PIS-CER-010</v>
      </c>
      <c r="C76" s="764" t="str">
        <f>Plan1!D69</f>
        <v>PISO CERÂMICO PEI-5 LISO (PREÇO MÉDIO) 30 X 30 CM,
ASSENTADO COM ARGAMASSA PRÉ-FABRICADA,
INCLUSIVE REJUNTAMENTO
REJUNTAMENTO EM EPOXI</v>
      </c>
      <c r="D76" s="764"/>
      <c r="E76" s="477" t="str">
        <f>Plan1!E69</f>
        <v>M2</v>
      </c>
      <c r="F76" s="471">
        <f>Plan1!G69</f>
        <v>324.29000000000002</v>
      </c>
      <c r="G76" s="471">
        <f>Plan1!I69</f>
        <v>64.98</v>
      </c>
      <c r="H76" s="471">
        <f t="shared" si="1"/>
        <v>82.43</v>
      </c>
      <c r="I76" s="482">
        <f t="shared" si="2"/>
        <v>26731.224700000002</v>
      </c>
      <c r="J76" s="290"/>
    </row>
    <row r="77" spans="1:10" ht="30" customHeight="1">
      <c r="A77" s="525" t="str">
        <f>Plan1!C70</f>
        <v>7.6</v>
      </c>
      <c r="B77" s="525" t="str">
        <f>Plan1!B70</f>
        <v>ROD-CER-005</v>
      </c>
      <c r="C77" s="764" t="str">
        <f>Plan1!D70</f>
        <v>RODAPÉ CERAMICO H=10CM, ASSENTADA COM  ARGAMASSA COLANTE, COM
REJUNTAMENTO EM EPOXI</v>
      </c>
      <c r="D77" s="764"/>
      <c r="E77" s="477" t="str">
        <f>Plan1!E70</f>
        <v>M</v>
      </c>
      <c r="F77" s="471">
        <f>Plan1!G70</f>
        <v>263.45</v>
      </c>
      <c r="G77" s="471">
        <f>Plan1!I70</f>
        <v>20.350000000000001</v>
      </c>
      <c r="H77" s="471">
        <f t="shared" si="1"/>
        <v>25.81</v>
      </c>
      <c r="I77" s="482">
        <f t="shared" si="2"/>
        <v>6799.6444999999994</v>
      </c>
      <c r="J77" s="290"/>
    </row>
    <row r="78" spans="1:10" ht="15.75" customHeight="1">
      <c r="A78" s="525" t="str">
        <f>Plan1!C71</f>
        <v>7.7</v>
      </c>
      <c r="B78" s="525" t="str">
        <f>Plan1!B71</f>
        <v>SOL-GRA-005</v>
      </c>
      <c r="C78" s="764" t="str">
        <f>Plan1!D71</f>
        <v>SOLEIRA DE GRANITO - PORTAS</v>
      </c>
      <c r="D78" s="764"/>
      <c r="E78" s="477" t="str">
        <f>Plan1!E71</f>
        <v>M²</v>
      </c>
      <c r="F78" s="471">
        <f>Plan1!G71</f>
        <v>5.0774999999999997</v>
      </c>
      <c r="G78" s="471">
        <f>Plan1!I71</f>
        <v>200.73</v>
      </c>
      <c r="H78" s="471">
        <f t="shared" si="1"/>
        <v>254.62</v>
      </c>
      <c r="I78" s="482">
        <f t="shared" si="2"/>
        <v>1292.83305</v>
      </c>
      <c r="J78" s="290"/>
    </row>
    <row r="79" spans="1:10">
      <c r="A79" s="527">
        <f>Plan1!C72</f>
        <v>0</v>
      </c>
      <c r="B79" s="527">
        <f>Plan1!B72</f>
        <v>0</v>
      </c>
      <c r="C79" s="766" t="str">
        <f>Plan1!D72</f>
        <v>PAREDE</v>
      </c>
      <c r="D79" s="766"/>
      <c r="E79" s="477">
        <f>Plan1!E72</f>
        <v>0</v>
      </c>
      <c r="F79" s="473">
        <f>Plan1!G72</f>
        <v>0</v>
      </c>
      <c r="G79" s="473">
        <f>Plan1!I72</f>
        <v>0</v>
      </c>
      <c r="H79" s="471">
        <f t="shared" si="1"/>
        <v>0</v>
      </c>
      <c r="I79" s="484">
        <f t="shared" si="2"/>
        <v>0</v>
      </c>
      <c r="J79" s="296"/>
    </row>
    <row r="80" spans="1:10" ht="29.25" hidden="1" customHeight="1">
      <c r="A80" s="525" t="str">
        <f>Plan1!C73</f>
        <v>7.8</v>
      </c>
      <c r="B80" s="525">
        <f>Plan1!B73</f>
        <v>5975</v>
      </c>
      <c r="C80" s="764" t="str">
        <f>Plan1!D73</f>
        <v>CHAPISCO EM PAREDES EXTERNAS TRACO 1:3 (CIMENTO E AREIA), ESPESSURA 0,5CM,
PREPARO MECANICO</v>
      </c>
      <c r="D80" s="764"/>
      <c r="E80" s="477" t="str">
        <f>Plan1!E73</f>
        <v>M2</v>
      </c>
      <c r="F80" s="471">
        <f>Plan1!G73</f>
        <v>0</v>
      </c>
      <c r="G80" s="471">
        <f>Plan1!I73</f>
        <v>3.25</v>
      </c>
      <c r="H80" s="471">
        <f t="shared" si="1"/>
        <v>4.12</v>
      </c>
      <c r="I80" s="482">
        <f t="shared" si="2"/>
        <v>0</v>
      </c>
      <c r="J80" s="290"/>
    </row>
    <row r="81" spans="1:10" ht="27" hidden="1" customHeight="1">
      <c r="A81" s="525" t="str">
        <f>Plan1!C74</f>
        <v>7.9</v>
      </c>
      <c r="B81" s="525">
        <f>Plan1!B74</f>
        <v>5974</v>
      </c>
      <c r="C81" s="764" t="str">
        <f>Plan1!D74</f>
        <v>CHAPISCO EM PAREDES INTERNAS TRACO 1:4 (CIMENTO E AREIA), ESPESSURA 0,5CM,
PREPARO MECANICO</v>
      </c>
      <c r="D81" s="764"/>
      <c r="E81" s="477" t="str">
        <f>Plan1!E74</f>
        <v>M2</v>
      </c>
      <c r="F81" s="471">
        <f>Plan1!G74</f>
        <v>0</v>
      </c>
      <c r="G81" s="471">
        <f>Plan1!I74</f>
        <v>2.85</v>
      </c>
      <c r="H81" s="471">
        <f t="shared" si="1"/>
        <v>3.62</v>
      </c>
      <c r="I81" s="482">
        <f t="shared" si="2"/>
        <v>0</v>
      </c>
      <c r="J81" s="290"/>
    </row>
    <row r="82" spans="1:10" ht="29.25" hidden="1" customHeight="1">
      <c r="A82" s="525" t="str">
        <f>Plan1!C75</f>
        <v>7.10</v>
      </c>
      <c r="B82" s="525" t="str">
        <f>Plan1!B75</f>
        <v>73927/009</v>
      </c>
      <c r="C82" s="764" t="str">
        <f>Plan1!D75</f>
        <v>EMBOCO PAULISTA  (MASSA UNICA) EM PAREDE, TRACO 1:2:8 (CIMENTO, CAL E AREIA),
PREPARO MECANICO - ESP 2CM</v>
      </c>
      <c r="D82" s="764"/>
      <c r="E82" s="477" t="str">
        <f>Plan1!E75</f>
        <v>M2</v>
      </c>
      <c r="F82" s="471">
        <f>Plan1!G75</f>
        <v>0</v>
      </c>
      <c r="G82" s="471">
        <f>Plan1!I75</f>
        <v>15.31</v>
      </c>
      <c r="H82" s="471">
        <f t="shared" si="1"/>
        <v>19.420000000000002</v>
      </c>
      <c r="I82" s="482">
        <f t="shared" si="2"/>
        <v>0</v>
      </c>
      <c r="J82" s="290"/>
    </row>
    <row r="83" spans="1:10" ht="30" customHeight="1">
      <c r="A83" s="525" t="str">
        <f>Plan1!C76</f>
        <v>7.11</v>
      </c>
      <c r="B83" s="525" t="str">
        <f>Plan1!B76</f>
        <v>REV-CER-005</v>
      </c>
      <c r="C83" s="764" t="str">
        <f>Plan1!D76</f>
        <v>REVESTIMENTO  CERÂMICO  20X20CM,  ASSENTADA  COM ARGAMASSA  COLANTE,  COM
REJUNTAMENTO EM EPOXI</v>
      </c>
      <c r="D83" s="764"/>
      <c r="E83" s="477" t="str">
        <f>Plan1!E76</f>
        <v>M2</v>
      </c>
      <c r="F83" s="471">
        <f>Plan1!G76</f>
        <v>264.95</v>
      </c>
      <c r="G83" s="471">
        <f>Plan1!I76</f>
        <v>66.86</v>
      </c>
      <c r="H83" s="471">
        <f t="shared" si="1"/>
        <v>84.81</v>
      </c>
      <c r="I83" s="482">
        <f t="shared" si="2"/>
        <v>22470.409499999998</v>
      </c>
      <c r="J83" s="290"/>
    </row>
    <row r="84" spans="1:10" ht="15.75" customHeight="1">
      <c r="A84" s="525" t="str">
        <f>Plan1!C77</f>
        <v>7.12</v>
      </c>
      <c r="B84" s="525" t="str">
        <f>Plan1!B77</f>
        <v>PIN-EMA-006</v>
      </c>
      <c r="C84" s="764" t="str">
        <f>Plan1!D77</f>
        <v>EMASSAMENTO C/MASSA ACRÍLICA PARA AMBIENTES INTERNOS, DUAS DEMÃOS</v>
      </c>
      <c r="D84" s="764"/>
      <c r="E84" s="477" t="str">
        <f>Plan1!E77</f>
        <v>M2</v>
      </c>
      <c r="F84" s="471">
        <f>Plan1!G77</f>
        <v>885.78</v>
      </c>
      <c r="G84" s="471">
        <f>Plan1!I77</f>
        <v>15.53</v>
      </c>
      <c r="H84" s="471">
        <f t="shared" si="1"/>
        <v>19.7</v>
      </c>
      <c r="I84" s="482">
        <f t="shared" si="2"/>
        <v>17449.865999999998</v>
      </c>
    </row>
    <row r="85" spans="1:10" ht="18" customHeight="1">
      <c r="A85" s="525" t="str">
        <f>Plan1!C78</f>
        <v>7.13</v>
      </c>
      <c r="B85" s="525">
        <f>Plan1!B78</f>
        <v>88489</v>
      </c>
      <c r="C85" s="764" t="str">
        <f>Plan1!D78</f>
        <v>PINTURA LATEX ACRILICA AMBIENTES INTERNOS, DUAS DEMAOS</v>
      </c>
      <c r="D85" s="764"/>
      <c r="E85" s="477" t="str">
        <f>Plan1!E78</f>
        <v>M2</v>
      </c>
      <c r="F85" s="471">
        <f>Plan1!G78</f>
        <v>885.78</v>
      </c>
      <c r="G85" s="471">
        <f>Plan1!I78</f>
        <v>8.2899999999999991</v>
      </c>
      <c r="H85" s="471">
        <f t="shared" si="1"/>
        <v>10.52</v>
      </c>
      <c r="I85" s="482">
        <f t="shared" si="2"/>
        <v>9318.4056</v>
      </c>
    </row>
    <row r="86" spans="1:10" ht="15.75" customHeight="1">
      <c r="A86" s="525" t="str">
        <f>Plan1!C79</f>
        <v>7.14</v>
      </c>
      <c r="B86" s="525" t="str">
        <f>Plan1!B79</f>
        <v>PEI-GRA-005</v>
      </c>
      <c r="C86" s="764" t="str">
        <f>Plan1!D79</f>
        <v>PEITORIL DE GRANITO (JANELAS)</v>
      </c>
      <c r="D86" s="764"/>
      <c r="E86" s="477" t="str">
        <f>Plan1!E79</f>
        <v>M</v>
      </c>
      <c r="F86" s="471">
        <f>Plan1!G79</f>
        <v>9.7000000000000011</v>
      </c>
      <c r="G86" s="471">
        <f>Plan1!I79</f>
        <v>198.83</v>
      </c>
      <c r="H86" s="471">
        <f t="shared" si="1"/>
        <v>252.21</v>
      </c>
      <c r="I86" s="482">
        <f t="shared" si="2"/>
        <v>2446.4370000000004</v>
      </c>
    </row>
    <row r="87" spans="1:10" s="289" customFormat="1" ht="13.5" customHeight="1">
      <c r="A87" s="525" t="str">
        <f>Plan1!C80</f>
        <v>7.15</v>
      </c>
      <c r="B87" s="525" t="str">
        <f>Plan1!B80</f>
        <v>73746/001</v>
      </c>
      <c r="C87" s="764" t="str">
        <f>Plan1!D80</f>
        <v>PINTURA EXTERNA EM TEXTURA ACRILICA</v>
      </c>
      <c r="D87" s="764"/>
      <c r="E87" s="477" t="str">
        <f>Plan1!E80</f>
        <v>M2</v>
      </c>
      <c r="F87" s="471">
        <f>Plan1!G80</f>
        <v>979.55</v>
      </c>
      <c r="G87" s="471">
        <f>Plan1!I80</f>
        <v>12.39</v>
      </c>
      <c r="H87" s="471">
        <f t="shared" ref="H87:H150" si="3">ROUND(G87+(G87*$I$11),2)</f>
        <v>15.72</v>
      </c>
      <c r="I87" s="482">
        <f t="shared" si="2"/>
        <v>15398.526</v>
      </c>
    </row>
    <row r="88" spans="1:10">
      <c r="A88" s="527">
        <f>Plan1!C81</f>
        <v>0</v>
      </c>
      <c r="B88" s="527">
        <f>Plan1!B81</f>
        <v>0</v>
      </c>
      <c r="C88" s="766" t="str">
        <f>Plan1!D81</f>
        <v>TETO</v>
      </c>
      <c r="D88" s="766"/>
      <c r="E88" s="477">
        <f>Plan1!E81</f>
        <v>0</v>
      </c>
      <c r="F88" s="473">
        <f>Plan1!G81</f>
        <v>0</v>
      </c>
      <c r="G88" s="473">
        <f>Plan1!I81</f>
        <v>0</v>
      </c>
      <c r="H88" s="471">
        <f t="shared" si="3"/>
        <v>0</v>
      </c>
      <c r="I88" s="484">
        <f t="shared" ref="I88:I96" si="4">F88*H88</f>
        <v>0</v>
      </c>
      <c r="J88" s="297"/>
    </row>
    <row r="89" spans="1:10" ht="22.5" hidden="1" customHeight="1">
      <c r="A89" s="525" t="str">
        <f>Plan1!C82</f>
        <v>7.16</v>
      </c>
      <c r="B89" s="525">
        <f>Plan1!B82</f>
        <v>5975</v>
      </c>
      <c r="C89" s="764" t="str">
        <f>Plan1!D82</f>
        <v>CHAPISCO  EM TETOS  TRACO  1:3 (CIMENTO  E AREIA),  ESPESSURA  0,5CM,  PREPARO
MECANICO</v>
      </c>
      <c r="D89" s="764"/>
      <c r="E89" s="477" t="str">
        <f>Plan1!E82</f>
        <v>M2</v>
      </c>
      <c r="F89" s="471"/>
      <c r="G89" s="471">
        <f>Plan1!I82</f>
        <v>3.25</v>
      </c>
      <c r="H89" s="471">
        <f t="shared" si="3"/>
        <v>4.12</v>
      </c>
      <c r="I89" s="482">
        <f t="shared" si="4"/>
        <v>0</v>
      </c>
    </row>
    <row r="90" spans="1:10" ht="26.25" hidden="1" customHeight="1">
      <c r="A90" s="525" t="str">
        <f>Plan1!C83</f>
        <v>7.17</v>
      </c>
      <c r="B90" s="525" t="str">
        <f>Plan1!B83</f>
        <v>73927/008</v>
      </c>
      <c r="C90" s="764" t="str">
        <f>Plan1!D83</f>
        <v>EMBOCO  PAULISTA  (MASSA  UNICA)  EM TETO,  TRACO  1:2:8 (CIMENTO,  CAL E AREIA),
PREPARO MECANICO - ESP 1,5CM</v>
      </c>
      <c r="D90" s="764"/>
      <c r="E90" s="477" t="str">
        <f>Plan1!E83</f>
        <v>M2</v>
      </c>
      <c r="F90" s="471">
        <f>Plan1!G83</f>
        <v>0</v>
      </c>
      <c r="G90" s="471">
        <f>Plan1!I83</f>
        <v>15.31</v>
      </c>
      <c r="H90" s="471">
        <f t="shared" si="3"/>
        <v>19.420000000000002</v>
      </c>
      <c r="I90" s="482">
        <f t="shared" si="4"/>
        <v>0</v>
      </c>
    </row>
    <row r="91" spans="1:10" ht="15.75" customHeight="1">
      <c r="A91" s="525" t="str">
        <f>Plan1!C84</f>
        <v>7.18</v>
      </c>
      <c r="B91" s="525" t="str">
        <f>Plan1!B84</f>
        <v>PIN-EMA-013</v>
      </c>
      <c r="C91" s="764" t="str">
        <f>Plan1!D84</f>
        <v>EMASSAMENTO COM MASSA LATEX PVA PARA AMBIENTES INTERNOS</v>
      </c>
      <c r="D91" s="764"/>
      <c r="E91" s="477" t="str">
        <f>Plan1!E84</f>
        <v>M2</v>
      </c>
      <c r="F91" s="471">
        <f>Plan1!G84</f>
        <v>362.33</v>
      </c>
      <c r="G91" s="471">
        <f>Plan1!I84</f>
        <v>10.83</v>
      </c>
      <c r="H91" s="471">
        <f t="shared" si="3"/>
        <v>13.74</v>
      </c>
      <c r="I91" s="482">
        <f t="shared" si="4"/>
        <v>4978.4142000000002</v>
      </c>
    </row>
    <row r="92" spans="1:10" ht="15.75" customHeight="1">
      <c r="A92" s="525" t="str">
        <f>Plan1!C85</f>
        <v>7.19</v>
      </c>
      <c r="B92" s="525" t="str">
        <f>Plan1!B85</f>
        <v>73954/002</v>
      </c>
      <c r="C92" s="764" t="str">
        <f>Plan1!D85</f>
        <v>PINTURA LATEX ACRILICA AMBIENTES INTERNOS, DUAS DEMAOS</v>
      </c>
      <c r="D92" s="764"/>
      <c r="E92" s="477" t="str">
        <f>Plan1!E85</f>
        <v>M2</v>
      </c>
      <c r="F92" s="471">
        <f>Plan1!G85</f>
        <v>362.33</v>
      </c>
      <c r="G92" s="471">
        <f>Plan1!I85</f>
        <v>8.2899999999999991</v>
      </c>
      <c r="H92" s="471">
        <f t="shared" si="3"/>
        <v>10.52</v>
      </c>
      <c r="I92" s="482">
        <f t="shared" si="4"/>
        <v>3811.7115999999996</v>
      </c>
    </row>
    <row r="93" spans="1:10" ht="15.75" customHeight="1">
      <c r="A93" s="525" t="str">
        <f>Plan1!C86</f>
        <v>7.20</v>
      </c>
      <c r="B93" s="525" t="str">
        <f>Plan1!B86</f>
        <v>73746/001</v>
      </c>
      <c r="C93" s="764" t="str">
        <f>Plan1!D86</f>
        <v>PINTURA EXTERNA EM TEXTURA ACRILICA</v>
      </c>
      <c r="D93" s="764"/>
      <c r="E93" s="477" t="str">
        <f>Plan1!E86</f>
        <v>M2</v>
      </c>
      <c r="F93" s="471">
        <f>Plan1!G86</f>
        <v>50.55</v>
      </c>
      <c r="G93" s="471">
        <f>Plan1!I86</f>
        <v>12.39</v>
      </c>
      <c r="H93" s="471">
        <f t="shared" si="3"/>
        <v>15.72</v>
      </c>
      <c r="I93" s="482">
        <f t="shared" si="4"/>
        <v>794.64599999999996</v>
      </c>
      <c r="J93" s="290"/>
    </row>
    <row r="94" spans="1:10">
      <c r="A94" s="525" t="str">
        <f>Plan1!C87</f>
        <v>7.21</v>
      </c>
      <c r="B94" s="525" t="str">
        <f>Plan1!B87</f>
        <v>73792/001</v>
      </c>
      <c r="C94" s="764" t="str">
        <f>Plan1!D87</f>
        <v>FORRO DE GESSO</v>
      </c>
      <c r="D94" s="764"/>
      <c r="E94" s="477" t="str">
        <f>Plan1!E87</f>
        <v>M2</v>
      </c>
      <c r="F94" s="471">
        <f>Plan1!G87</f>
        <v>2.5499999999999998</v>
      </c>
      <c r="G94" s="471">
        <f>Plan1!I87</f>
        <v>63.29</v>
      </c>
      <c r="H94" s="471">
        <f t="shared" si="3"/>
        <v>80.28</v>
      </c>
      <c r="I94" s="482">
        <f t="shared" si="4"/>
        <v>204.714</v>
      </c>
      <c r="J94" s="290"/>
    </row>
    <row r="95" spans="1:10" hidden="1">
      <c r="A95" s="525">
        <f>Plan1!C88</f>
        <v>0</v>
      </c>
      <c r="B95" s="525">
        <f>Plan1!B88</f>
        <v>0</v>
      </c>
      <c r="C95" s="764">
        <f>Plan1!D88</f>
        <v>0</v>
      </c>
      <c r="D95" s="764"/>
      <c r="E95" s="477">
        <f>Plan1!E88</f>
        <v>0</v>
      </c>
      <c r="F95" s="471">
        <f>Plan1!G88</f>
        <v>0</v>
      </c>
      <c r="G95" s="471">
        <f>Plan1!I88</f>
        <v>0</v>
      </c>
      <c r="H95" s="471">
        <f t="shared" si="3"/>
        <v>0</v>
      </c>
      <c r="I95" s="482">
        <f t="shared" si="4"/>
        <v>0</v>
      </c>
    </row>
    <row r="96" spans="1:10">
      <c r="A96" s="528">
        <f>Plan1!C89</f>
        <v>8</v>
      </c>
      <c r="B96" s="528">
        <f>Plan1!B89</f>
        <v>0</v>
      </c>
      <c r="C96" s="765" t="str">
        <f>Plan1!D89</f>
        <v>ESQUARIAS</v>
      </c>
      <c r="D96" s="765"/>
      <c r="E96" s="479">
        <f>Plan1!E89</f>
        <v>0</v>
      </c>
      <c r="F96" s="474">
        <f>Plan1!G89</f>
        <v>0</v>
      </c>
      <c r="G96" s="474">
        <f>Plan1!I89</f>
        <v>0</v>
      </c>
      <c r="H96" s="471">
        <f t="shared" si="3"/>
        <v>0</v>
      </c>
      <c r="I96" s="485">
        <f t="shared" si="4"/>
        <v>0</v>
      </c>
      <c r="J96" s="404">
        <f>SUM(I98:I113)</f>
        <v>68891.628900000011</v>
      </c>
    </row>
    <row r="97" spans="1:9">
      <c r="A97" s="525">
        <f>Plan1!C90</f>
        <v>0</v>
      </c>
      <c r="B97" s="525">
        <f>Plan1!B90</f>
        <v>0</v>
      </c>
      <c r="C97" s="764" t="str">
        <f>Plan1!D90</f>
        <v>MADEIRA</v>
      </c>
      <c r="D97" s="764"/>
      <c r="E97" s="477">
        <f>Plan1!E90</f>
        <v>0</v>
      </c>
      <c r="F97" s="471">
        <f>Plan1!G90</f>
        <v>0</v>
      </c>
      <c r="G97" s="471">
        <f>Plan1!I90</f>
        <v>0</v>
      </c>
      <c r="H97" s="471">
        <f t="shared" si="3"/>
        <v>0</v>
      </c>
      <c r="I97" s="482">
        <f t="shared" ref="I97:I160" si="5">F97*H97</f>
        <v>0</v>
      </c>
    </row>
    <row r="98" spans="1:9" ht="48.75" customHeight="1">
      <c r="A98" s="525" t="str">
        <f>Plan1!C91</f>
        <v>8.1</v>
      </c>
      <c r="B98" s="525">
        <f>Plan1!B91</f>
        <v>90843</v>
      </c>
      <c r="C98" s="764" t="str">
        <f>Plan1!D91</f>
        <v>KIT DE PORTA DE MADEIRA PARA PINTURA, SEMI-OCA (LEVE OU MÉDIA), PADRÃO UN AS 
MÉDIO, 80X210CM, ESPESSURA DE 3,5CM, ITENS INCLUSOS: DOBRADIÇAS, MONT
AGEM E INSTALAÇÃO DO BATENTE, FECHADURA COM EXECUÇÃO DO FURO - FORNECIMENTO E INSTALAÇÃO. AF_08/2015</v>
      </c>
      <c r="D98" s="764"/>
      <c r="E98" s="477" t="str">
        <f>Plan1!E91</f>
        <v>UN</v>
      </c>
      <c r="F98" s="471">
        <f>Plan1!G91</f>
        <v>7</v>
      </c>
      <c r="G98" s="471">
        <f>Plan1!I91</f>
        <v>503.09</v>
      </c>
      <c r="H98" s="471">
        <f t="shared" si="3"/>
        <v>638.16</v>
      </c>
      <c r="I98" s="482">
        <f t="shared" si="5"/>
        <v>4467.12</v>
      </c>
    </row>
    <row r="99" spans="1:9" ht="51.75" customHeight="1">
      <c r="A99" s="525" t="str">
        <f>Plan1!C92</f>
        <v>8.2</v>
      </c>
      <c r="B99" s="525">
        <f>Plan1!B92</f>
        <v>90844</v>
      </c>
      <c r="C99" s="764" t="str">
        <f>Plan1!D92</f>
        <v>KIT DE PORTA DE MADEIRA PARA PINTURA, SEMI-OCA (LEVE OU MÉDIA), PADRÃO UN AS 
MÉDIO, 90X210CM, ESPESSURA DE 3,5CM, ITENS INCLUSOS: DOBRADIÇAS, MONT
AGEM E INSTALAÇÃO DO BATENTE, FECHADURA COM EXECUÇÃO DO FURO - FORNECIMENTO E INSTALAÇÃO. AF_08/2015</v>
      </c>
      <c r="D99" s="764"/>
      <c r="E99" s="477" t="str">
        <f>Plan1!E92</f>
        <v>UN</v>
      </c>
      <c r="F99" s="471">
        <f>Plan1!G92</f>
        <v>15</v>
      </c>
      <c r="G99" s="471">
        <f>Plan1!I92</f>
        <v>527.69000000000005</v>
      </c>
      <c r="H99" s="471">
        <f t="shared" si="3"/>
        <v>669.37</v>
      </c>
      <c r="I99" s="482">
        <f t="shared" si="5"/>
        <v>10040.549999999999</v>
      </c>
    </row>
    <row r="100" spans="1:9" ht="52.5" customHeight="1">
      <c r="A100" s="525" t="str">
        <f>Plan1!C93</f>
        <v>8.3</v>
      </c>
      <c r="B100" s="525">
        <f>Plan1!B93</f>
        <v>90844</v>
      </c>
      <c r="C100" s="764" t="str">
        <f>Plan1!D93</f>
        <v>KIT DE PORTA DE MADEIRA PARA PINTURA, SEMI-OCA (LEVE OU MÉDIA), PADRÃO UN AS 
MÉDIO, 100X210CM, ESPESSURA DE 3,5CM, ITENS INCLUSOS: DOBRADIÇAS, MONT
AGEM E INSTALAÇÃO DO BATENTE, FECHADURA COM EXECUÇÃO DO FURO - FORNECIMENTO E INSTALAÇÃO. AF_08/2015</v>
      </c>
      <c r="D100" s="764"/>
      <c r="E100" s="477" t="str">
        <f>Plan1!E93</f>
        <v>UN</v>
      </c>
      <c r="F100" s="471">
        <f>Plan1!G93</f>
        <v>1</v>
      </c>
      <c r="G100" s="471">
        <f>Plan1!I93</f>
        <v>527.69000000000005</v>
      </c>
      <c r="H100" s="471">
        <f t="shared" si="3"/>
        <v>669.37</v>
      </c>
      <c r="I100" s="482">
        <f t="shared" si="5"/>
        <v>669.37</v>
      </c>
    </row>
    <row r="101" spans="1:9" ht="27.75" customHeight="1">
      <c r="A101" s="525" t="str">
        <f>Plan1!C94</f>
        <v>8.4</v>
      </c>
      <c r="B101" s="525" t="str">
        <f>Plan1!B94</f>
        <v>74070/003</v>
      </c>
      <c r="C101" s="764" t="str">
        <f>Plan1!D94</f>
        <v>FECHADURA    DE  EMBUTIR COMPLETA, PARA  PORTAS INTERNAS, PADRAO DE
ACABAMENTO POPULAR</v>
      </c>
      <c r="D101" s="764"/>
      <c r="E101" s="477" t="str">
        <f>Plan1!E94</f>
        <v>UN</v>
      </c>
      <c r="F101" s="471">
        <f>Plan1!G94</f>
        <v>0</v>
      </c>
      <c r="G101" s="471">
        <f>Plan1!I94</f>
        <v>60.02</v>
      </c>
      <c r="H101" s="471">
        <f t="shared" si="3"/>
        <v>76.13</v>
      </c>
      <c r="I101" s="482">
        <f t="shared" si="5"/>
        <v>0</v>
      </c>
    </row>
    <row r="102" spans="1:9" ht="74.25" customHeight="1">
      <c r="A102" s="525" t="str">
        <f>Plan1!C95</f>
        <v>8.5</v>
      </c>
      <c r="B102" s="525" t="str">
        <f>Plan1!B95</f>
        <v>ESQ-POR-065</v>
      </c>
      <c r="C102" s="764" t="str">
        <f>Plan1!D95</f>
        <v>PORTA EM MADEIRA DE LEI ESPECIAL 80 X 210 CM, COM REVESTIMENTO EM
LAMINADO MELAMÍNICO NAS DUAS FACES, INCLUSIVE FERRAGENS E
MAÇANETA TIPO ALAVANCA
PORTA EM MADEIRA DE LEI ESPECIAL 80 X 210 CM, COM REVESTIMENTO EM
LAMINADO MELAMÍNICO NAS DUAS FACES, INCLUSIVE FERRAGENS E
MAÇANETA TIPO ALAVANCA</v>
      </c>
      <c r="D102" s="764"/>
      <c r="E102" s="477" t="str">
        <f>Plan1!E95</f>
        <v>UN</v>
      </c>
      <c r="F102" s="471">
        <f>Plan1!G95</f>
        <v>1</v>
      </c>
      <c r="G102" s="471">
        <f>Plan1!I95</f>
        <v>583.55999999999995</v>
      </c>
      <c r="H102" s="471">
        <f t="shared" si="3"/>
        <v>740.24</v>
      </c>
      <c r="I102" s="482">
        <f t="shared" si="5"/>
        <v>740.24</v>
      </c>
    </row>
    <row r="103" spans="1:9" ht="30" customHeight="1">
      <c r="A103" s="525" t="str">
        <f>Plan1!C96</f>
        <v>8.6</v>
      </c>
      <c r="B103" s="525" t="str">
        <f>Plan1!B96</f>
        <v>ESQ-POR-055</v>
      </c>
      <c r="C103" s="764" t="str">
        <f>Plan1!D96</f>
        <v>PORTA DE MADEIRA COMPENSADA LISA PARA PINTURA, 0,90X2,10M, CORRER, INCLUSO ADUELA 1A, ALIZAR 1A, TRILHO E FECHADURA - COMPLETA</v>
      </c>
      <c r="D103" s="764"/>
      <c r="E103" s="477" t="str">
        <f>Plan1!E96</f>
        <v>UN</v>
      </c>
      <c r="F103" s="471">
        <f>Plan1!G96</f>
        <v>2</v>
      </c>
      <c r="G103" s="471">
        <f>Plan1!I96</f>
        <v>472.28</v>
      </c>
      <c r="H103" s="471">
        <f t="shared" si="3"/>
        <v>599.08000000000004</v>
      </c>
      <c r="I103" s="482">
        <f t="shared" si="5"/>
        <v>1198.1600000000001</v>
      </c>
    </row>
    <row r="104" spans="1:9" ht="34.5" customHeight="1">
      <c r="A104" s="525" t="str">
        <f>Plan1!C97</f>
        <v>8.7</v>
      </c>
      <c r="B104" s="525" t="str">
        <f>Plan1!B97</f>
        <v>ESQ-POR-030</v>
      </c>
      <c r="C104" s="764" t="str">
        <f>Plan1!D97</f>
        <v>PORTA DE MADEIRA COMPENSADA LISA PARA PINTURA, 1,20X2,10M, CORRER, INCLUSO ADUELA 1A, ALIZAR 1A, TRILHO E FECHADURA - COMPLETA</v>
      </c>
      <c r="D104" s="764"/>
      <c r="E104" s="477" t="str">
        <f>Plan1!E97</f>
        <v>UN</v>
      </c>
      <c r="F104" s="471">
        <f>Plan1!G97</f>
        <v>1</v>
      </c>
      <c r="G104" s="471">
        <f>Plan1!I97</f>
        <v>394.43</v>
      </c>
      <c r="H104" s="471">
        <f t="shared" si="3"/>
        <v>500.33</v>
      </c>
      <c r="I104" s="482">
        <f t="shared" si="5"/>
        <v>500.33</v>
      </c>
    </row>
    <row r="105" spans="1:9" ht="31.5" customHeight="1">
      <c r="A105" s="525" t="str">
        <f>Plan1!C98</f>
        <v>8.8</v>
      </c>
      <c r="B105" s="525" t="str">
        <f>Plan1!B98</f>
        <v>74065/002</v>
      </c>
      <c r="C105" s="764" t="str">
        <f>Plan1!D98</f>
        <v>PINTURA  ESMALTE  PARA  MADEIRA,  DUAS  DEMAOS,  INCLUSO  APARELHAMENTO  COM
FUNDO NIVELADOR BRANCO FOSCO</v>
      </c>
      <c r="D105" s="764"/>
      <c r="E105" s="477" t="str">
        <f>Plan1!E98</f>
        <v>M2</v>
      </c>
      <c r="F105" s="471">
        <f>Plan1!G98</f>
        <v>150.57</v>
      </c>
      <c r="G105" s="471">
        <f>Plan1!I98</f>
        <v>17.95</v>
      </c>
      <c r="H105" s="471">
        <f t="shared" si="3"/>
        <v>22.77</v>
      </c>
      <c r="I105" s="482">
        <f t="shared" si="5"/>
        <v>3428.4788999999996</v>
      </c>
    </row>
    <row r="106" spans="1:9">
      <c r="A106" s="525">
        <f>Plan1!C99</f>
        <v>0</v>
      </c>
      <c r="B106" s="525">
        <f>Plan1!B99</f>
        <v>0</v>
      </c>
      <c r="C106" s="764" t="str">
        <f>Plan1!D99</f>
        <v>ALUMINIO</v>
      </c>
      <c r="D106" s="764"/>
      <c r="E106" s="477">
        <f>Plan1!E99</f>
        <v>0</v>
      </c>
      <c r="F106" s="471">
        <f>Plan1!G99</f>
        <v>0</v>
      </c>
      <c r="G106" s="471">
        <f>Plan1!I99</f>
        <v>0</v>
      </c>
      <c r="H106" s="471">
        <f t="shared" si="3"/>
        <v>0</v>
      </c>
      <c r="I106" s="482">
        <f t="shared" si="5"/>
        <v>0</v>
      </c>
    </row>
    <row r="107" spans="1:9" ht="15.75" customHeight="1">
      <c r="A107" s="525" t="str">
        <f>Plan1!C100</f>
        <v>8.9</v>
      </c>
      <c r="B107" s="525">
        <f>Plan1!B100</f>
        <v>94575</v>
      </c>
      <c r="C107" s="764" t="str">
        <f>Plan1!D100</f>
        <v>JANELA DE ALUMINIO PROJETANTE</v>
      </c>
      <c r="D107" s="764"/>
      <c r="E107" s="477" t="str">
        <f>Plan1!E100</f>
        <v>M2</v>
      </c>
      <c r="F107" s="471">
        <f>Plan1!G100</f>
        <v>41.2</v>
      </c>
      <c r="G107" s="471">
        <f>Plan1!I100</f>
        <v>491</v>
      </c>
      <c r="H107" s="471">
        <f t="shared" si="3"/>
        <v>622.83000000000004</v>
      </c>
      <c r="I107" s="482">
        <f t="shared" si="5"/>
        <v>25660.596000000005</v>
      </c>
    </row>
    <row r="108" spans="1:9" ht="15.75" customHeight="1">
      <c r="A108" s="525" t="str">
        <f>Plan1!C101</f>
        <v>8.10</v>
      </c>
      <c r="B108" s="525" t="str">
        <f>Plan1!B101</f>
        <v>SEDS-ESQ-035</v>
      </c>
      <c r="C108" s="764" t="str">
        <f>Plan1!D101</f>
        <v>JANELA VENEZIANA ALUMÍNIO - FIXO</v>
      </c>
      <c r="D108" s="764"/>
      <c r="E108" s="477" t="str">
        <f>Plan1!E101</f>
        <v>M2</v>
      </c>
      <c r="F108" s="471">
        <f>Plan1!G101</f>
        <v>0.8</v>
      </c>
      <c r="G108" s="471">
        <f>Plan1!I101</f>
        <v>480.33</v>
      </c>
      <c r="H108" s="471">
        <f t="shared" si="3"/>
        <v>609.29</v>
      </c>
      <c r="I108" s="482">
        <f t="shared" si="5"/>
        <v>487.43200000000002</v>
      </c>
    </row>
    <row r="109" spans="1:9" ht="15.75" customHeight="1">
      <c r="A109" s="525" t="str">
        <f>Plan1!C102</f>
        <v>8.11</v>
      </c>
      <c r="B109" s="525">
        <f>Plan1!B102</f>
        <v>91341</v>
      </c>
      <c r="C109" s="764" t="str">
        <f>Plan1!D102</f>
        <v>PORTA DE ABRIR EM ALUMINIO CHAPA LISA, 1F/2F , COMPLETA - CONF. PROJETO</v>
      </c>
      <c r="D109" s="764"/>
      <c r="E109" s="477" t="str">
        <f>Plan1!E102</f>
        <v>M2</v>
      </c>
      <c r="F109" s="471">
        <f>Plan1!G102</f>
        <v>15.57</v>
      </c>
      <c r="G109" s="471">
        <f>Plan1!I102</f>
        <v>607.19000000000005</v>
      </c>
      <c r="H109" s="471">
        <f t="shared" si="3"/>
        <v>770.21</v>
      </c>
      <c r="I109" s="482">
        <f t="shared" si="5"/>
        <v>11992.1697</v>
      </c>
    </row>
    <row r="110" spans="1:9">
      <c r="A110" s="525" t="str">
        <f>Plan1!C103</f>
        <v>8.12</v>
      </c>
      <c r="B110" s="525">
        <f>Plan1!B103</f>
        <v>0</v>
      </c>
      <c r="C110" s="764" t="str">
        <f>Plan1!D103</f>
        <v>VIDRO</v>
      </c>
      <c r="D110" s="764"/>
      <c r="E110" s="477">
        <f>Plan1!E103</f>
        <v>0</v>
      </c>
      <c r="F110" s="471">
        <f>Plan1!G103</f>
        <v>0</v>
      </c>
      <c r="G110" s="471">
        <f>Plan1!I103</f>
        <v>0</v>
      </c>
      <c r="H110" s="471">
        <f t="shared" si="3"/>
        <v>0</v>
      </c>
      <c r="I110" s="482">
        <f t="shared" si="5"/>
        <v>0</v>
      </c>
    </row>
    <row r="111" spans="1:9" ht="15.75" customHeight="1">
      <c r="A111" s="525" t="str">
        <f>Plan1!C104</f>
        <v>8.13</v>
      </c>
      <c r="B111" s="525">
        <f>Plan1!B104</f>
        <v>263</v>
      </c>
      <c r="C111" s="764" t="str">
        <f>Plan1!D104</f>
        <v>CONJUNTO DE VIDRO TEMPERADO 10MM COM 1 PORTA - CV1/CV2</v>
      </c>
      <c r="D111" s="764"/>
      <c r="E111" s="477" t="str">
        <f>Plan1!E104</f>
        <v>M2</v>
      </c>
      <c r="F111" s="471">
        <f>Plan1!G104</f>
        <v>17.43</v>
      </c>
      <c r="G111" s="471">
        <f>Plan1!I104</f>
        <v>216.39</v>
      </c>
      <c r="H111" s="471">
        <f t="shared" si="3"/>
        <v>274.49</v>
      </c>
      <c r="I111" s="482">
        <f t="shared" si="5"/>
        <v>4784.3607000000002</v>
      </c>
    </row>
    <row r="112" spans="1:9" ht="15.75" customHeight="1">
      <c r="A112" s="525" t="str">
        <f>Plan1!C105</f>
        <v>8.14</v>
      </c>
      <c r="B112" s="525">
        <f>Plan1!B105</f>
        <v>72116</v>
      </c>
      <c r="C112" s="764" t="str">
        <f>Plan1!D105</f>
        <v>VIDRO LISO COMUM TRANSPARENTE, ESPESSURA 3MM</v>
      </c>
      <c r="D112" s="764"/>
      <c r="E112" s="477" t="str">
        <f>Plan1!E105</f>
        <v>M2</v>
      </c>
      <c r="F112" s="471">
        <f>Plan1!G105</f>
        <v>41.2</v>
      </c>
      <c r="G112" s="471">
        <f>Plan1!I105</f>
        <v>72.27</v>
      </c>
      <c r="H112" s="471">
        <f t="shared" si="3"/>
        <v>91.67</v>
      </c>
      <c r="I112" s="482">
        <f t="shared" si="5"/>
        <v>3776.8040000000005</v>
      </c>
    </row>
    <row r="113" spans="1:10" ht="15.75" customHeight="1">
      <c r="A113" s="525" t="str">
        <f>Plan1!C106</f>
        <v>8.15</v>
      </c>
      <c r="B113" s="525" t="str">
        <f>Plan1!B106</f>
        <v>VID-ESP-005</v>
      </c>
      <c r="C113" s="764" t="str">
        <f>Plan1!D106</f>
        <v>ESPELHO CRISTAL FIXADO COM BOTÕES</v>
      </c>
      <c r="D113" s="764"/>
      <c r="E113" s="477" t="str">
        <f>Plan1!E106</f>
        <v>M2</v>
      </c>
      <c r="F113" s="471">
        <f>Plan1!G106</f>
        <v>3.64</v>
      </c>
      <c r="G113" s="471">
        <f>Plan1!I106</f>
        <v>248.2</v>
      </c>
      <c r="H113" s="471">
        <f t="shared" si="3"/>
        <v>314.83999999999997</v>
      </c>
      <c r="I113" s="482">
        <f t="shared" si="5"/>
        <v>1146.0175999999999</v>
      </c>
    </row>
    <row r="114" spans="1:10" hidden="1">
      <c r="A114" s="525">
        <f>Plan1!C107</f>
        <v>0</v>
      </c>
      <c r="B114" s="525">
        <f>Plan1!B107</f>
        <v>0</v>
      </c>
      <c r="C114" s="764">
        <f>Plan1!D107</f>
        <v>0</v>
      </c>
      <c r="D114" s="764"/>
      <c r="E114" s="477">
        <f>Plan1!E107</f>
        <v>0</v>
      </c>
      <c r="F114" s="471">
        <f>Plan1!G107</f>
        <v>0</v>
      </c>
      <c r="G114" s="471">
        <f>Plan1!I107</f>
        <v>0</v>
      </c>
      <c r="H114" s="471">
        <f t="shared" si="3"/>
        <v>0</v>
      </c>
      <c r="I114" s="482">
        <f t="shared" si="5"/>
        <v>0</v>
      </c>
    </row>
    <row r="115" spans="1:10">
      <c r="A115" s="528">
        <f>Plan1!C108</f>
        <v>9</v>
      </c>
      <c r="B115" s="528">
        <f>Plan1!B108</f>
        <v>0</v>
      </c>
      <c r="C115" s="765" t="str">
        <f>Plan1!D108</f>
        <v>INSTALAÇÕES ELETRICAS</v>
      </c>
      <c r="D115" s="765"/>
      <c r="E115" s="479">
        <f>Plan1!E108</f>
        <v>0</v>
      </c>
      <c r="F115" s="474">
        <f>Plan1!G108</f>
        <v>0</v>
      </c>
      <c r="G115" s="474">
        <f>Plan1!I108</f>
        <v>0</v>
      </c>
      <c r="H115" s="471">
        <f t="shared" si="3"/>
        <v>0</v>
      </c>
      <c r="I115" s="485">
        <f t="shared" si="5"/>
        <v>0</v>
      </c>
      <c r="J115" s="404">
        <f>SUM(I117:I164)</f>
        <v>69753.600000000006</v>
      </c>
    </row>
    <row r="116" spans="1:10" hidden="1">
      <c r="A116" s="525">
        <f>Plan1!C109</f>
        <v>0</v>
      </c>
      <c r="B116" s="525">
        <f>Plan1!B109</f>
        <v>0</v>
      </c>
      <c r="C116" s="764">
        <f>Plan1!D109</f>
        <v>0</v>
      </c>
      <c r="D116" s="764"/>
      <c r="E116" s="477">
        <f>Plan1!E109</f>
        <v>0</v>
      </c>
      <c r="F116" s="471">
        <f>Plan1!G109</f>
        <v>0</v>
      </c>
      <c r="G116" s="471">
        <f>Plan1!I109</f>
        <v>0</v>
      </c>
      <c r="H116" s="471">
        <f t="shared" si="3"/>
        <v>0</v>
      </c>
      <c r="I116" s="482">
        <f t="shared" si="5"/>
        <v>0</v>
      </c>
    </row>
    <row r="117" spans="1:10" ht="15.75" customHeight="1">
      <c r="A117" s="525" t="str">
        <f>Plan1!C110</f>
        <v>9.1</v>
      </c>
      <c r="B117" s="525" t="str">
        <f>Plan1!B110</f>
        <v>ELE-PAD-040</v>
      </c>
      <c r="C117" s="764" t="str">
        <f>Plan1!D110</f>
        <v>PADRÃO DE ENTRADA TRIFÁSICO 125A AÉREO - COMPLETO CFE PROJETO</v>
      </c>
      <c r="D117" s="764"/>
      <c r="E117" s="477" t="str">
        <f>Plan1!E110</f>
        <v>CJ</v>
      </c>
      <c r="F117" s="471">
        <f>Plan1!G110</f>
        <v>1</v>
      </c>
      <c r="G117" s="471">
        <f>Plan1!I110</f>
        <v>3567.05</v>
      </c>
      <c r="H117" s="471">
        <f t="shared" si="3"/>
        <v>4524.74</v>
      </c>
      <c r="I117" s="482">
        <f t="shared" si="5"/>
        <v>4524.74</v>
      </c>
    </row>
    <row r="118" spans="1:10" hidden="1">
      <c r="A118" s="525">
        <f>Plan1!C111</f>
        <v>0</v>
      </c>
      <c r="B118" s="525">
        <f>Plan1!B111</f>
        <v>0</v>
      </c>
      <c r="C118" s="764">
        <f>Plan1!D111</f>
        <v>0</v>
      </c>
      <c r="D118" s="764"/>
      <c r="E118" s="477">
        <f>Plan1!E111</f>
        <v>0</v>
      </c>
      <c r="F118" s="471">
        <f>Plan1!G111</f>
        <v>0</v>
      </c>
      <c r="G118" s="471">
        <f>Plan1!I111</f>
        <v>0</v>
      </c>
      <c r="H118" s="471">
        <f t="shared" si="3"/>
        <v>0</v>
      </c>
      <c r="I118" s="482">
        <f t="shared" si="5"/>
        <v>0</v>
      </c>
    </row>
    <row r="119" spans="1:10" ht="78" customHeight="1">
      <c r="A119" s="525" t="str">
        <f>Plan1!C112</f>
        <v>9.2</v>
      </c>
      <c r="B119" s="525">
        <f>Plan1!B112</f>
        <v>26322</v>
      </c>
      <c r="C119" s="764" t="str">
        <f>Plan1!D112</f>
        <v>LUMINÁRIA FLUORESCENTE TUBULAR T5, 2X28W/127V DE SOBREPOR COM CORPO EM
CHAPA DE AÇO TRATADA E PINTADA, PAINEL EM CHAPA DE AÇO PERFURADA, TRATADA E PINTADA REFLETOR   FACETADO   EM  ALUMÍNIO   ANODIZADO   BRILHANTE   DE  ALTA REFLETÂNCIA  E ALTA PUREZA  99,85%,  SOQUETE  TIPO PUSH  - IN G - 5 DE ENGATE RÁPIDO,  ROTOR DE SEGURANÇA  EM POLICARBONATO   E  CONTATOS   EM BRONZE FOSFOROSO,   E  DIFUSOR TRANSPARENTE   DE  POLIESTIRENO,   COM LÂMPADAS   - COMPLETA</v>
      </c>
      <c r="D119" s="764"/>
      <c r="E119" s="477" t="str">
        <f>Plan1!E112</f>
        <v>UN</v>
      </c>
      <c r="F119" s="471">
        <f>Plan1!G112</f>
        <v>48</v>
      </c>
      <c r="G119" s="471">
        <f>Plan1!I112</f>
        <v>125.56</v>
      </c>
      <c r="H119" s="471">
        <f t="shared" si="3"/>
        <v>159.27000000000001</v>
      </c>
      <c r="I119" s="482">
        <f t="shared" si="5"/>
        <v>7644.9600000000009</v>
      </c>
    </row>
    <row r="120" spans="1:10" ht="54" customHeight="1">
      <c r="A120" s="525" t="str">
        <f>Plan1!C113</f>
        <v>9.3</v>
      </c>
      <c r="B120" s="525">
        <f>Plan1!B113</f>
        <v>75968</v>
      </c>
      <c r="C120" s="764" t="str">
        <f>Plan1!D113</f>
        <v>LUMÍNARIA FLUORESCENTE  COMPACTA  DE SOBREPOR,  PARA 2 X FC 18/ 26W OU FC
ELETRÔNICA 23W E CHAPA DE AÇO TRATADA E PINTADA, COM REFLETOR EM ALUMÍNIO ANODIZADO ALTO BRILHO, DIFUSOR EM ACRÍLICO TRANSLUCIDO NA COR BRANCA, COM LÂMPADAS - COMPLETA</v>
      </c>
      <c r="D120" s="764"/>
      <c r="E120" s="477" t="str">
        <f>Plan1!E113</f>
        <v>UN</v>
      </c>
      <c r="F120" s="471">
        <f>Plan1!G113</f>
        <v>11</v>
      </c>
      <c r="G120" s="471">
        <f>Plan1!I113</f>
        <v>105.96</v>
      </c>
      <c r="H120" s="471">
        <f t="shared" si="3"/>
        <v>134.41</v>
      </c>
      <c r="I120" s="482">
        <f t="shared" si="5"/>
        <v>1478.51</v>
      </c>
    </row>
    <row r="121" spans="1:10" ht="15.75" customHeight="1">
      <c r="A121" s="525" t="str">
        <f>Plan1!C114</f>
        <v>9.4</v>
      </c>
      <c r="B121" s="525">
        <f>Plan1!B114</f>
        <v>24</v>
      </c>
      <c r="C121" s="764" t="str">
        <f>Plan1!D114</f>
        <v>ARANDELA TIPO TARTARUGA COM LÂMPADA ELETRONICA 16W - COMPLETA</v>
      </c>
      <c r="D121" s="764"/>
      <c r="E121" s="477" t="str">
        <f>Plan1!E114</f>
        <v>UN</v>
      </c>
      <c r="F121" s="471">
        <f>Plan1!G114</f>
        <v>23</v>
      </c>
      <c r="G121" s="471">
        <f>Plan1!I114</f>
        <v>53.78</v>
      </c>
      <c r="H121" s="471">
        <f t="shared" si="3"/>
        <v>68.22</v>
      </c>
      <c r="I121" s="482">
        <f t="shared" si="5"/>
        <v>1569.06</v>
      </c>
    </row>
    <row r="122" spans="1:10" ht="15.75" customHeight="1">
      <c r="A122" s="525" t="str">
        <f>Plan1!C115</f>
        <v>9.5</v>
      </c>
      <c r="B122" s="525">
        <f>Plan1!B115</f>
        <v>25</v>
      </c>
      <c r="C122" s="764" t="str">
        <f>Plan1!D115</f>
        <v>BLOCO AUTÔNOMO PARA ILUMINAÇÃO DE EMERGÊNCIA E INDICAÇÃO DE SAÍDA</v>
      </c>
      <c r="D122" s="764"/>
      <c r="E122" s="477" t="str">
        <f>Plan1!E115</f>
        <v>UN</v>
      </c>
      <c r="F122" s="471">
        <f>Plan1!G115</f>
        <v>3</v>
      </c>
      <c r="G122" s="471">
        <f>Plan1!I115</f>
        <v>62.89</v>
      </c>
      <c r="H122" s="471">
        <f t="shared" si="3"/>
        <v>79.77</v>
      </c>
      <c r="I122" s="482">
        <f t="shared" si="5"/>
        <v>239.31</v>
      </c>
    </row>
    <row r="123" spans="1:10" ht="15.75" customHeight="1">
      <c r="A123" s="525" t="str">
        <f>Plan1!C116</f>
        <v>9.6</v>
      </c>
      <c r="B123" s="525" t="str">
        <f>Plan1!B116</f>
        <v>ELE-PRO-005</v>
      </c>
      <c r="C123" s="764" t="str">
        <f>Plan1!D116</f>
        <v>PROJETOR COM LÂMPADA E REATOR VAPOR METÁLICO 150W COMPLETO</v>
      </c>
      <c r="D123" s="764"/>
      <c r="E123" s="477" t="str">
        <f>Plan1!E116</f>
        <v>UN</v>
      </c>
      <c r="F123" s="471">
        <f>Plan1!G116</f>
        <v>2</v>
      </c>
      <c r="G123" s="471">
        <f>Plan1!I116</f>
        <v>423.05</v>
      </c>
      <c r="H123" s="471">
        <f t="shared" si="3"/>
        <v>536.63</v>
      </c>
      <c r="I123" s="482">
        <f t="shared" si="5"/>
        <v>1073.26</v>
      </c>
    </row>
    <row r="124" spans="1:10">
      <c r="A124" s="525" t="str">
        <f>Plan1!C117</f>
        <v>9.7</v>
      </c>
      <c r="B124" s="525" t="str">
        <f>Plan1!B117</f>
        <v>ELE-REL-010</v>
      </c>
      <c r="C124" s="764" t="str">
        <f>Plan1!D117</f>
        <v>RELÉ FOTOELÉTRICO</v>
      </c>
      <c r="D124" s="764"/>
      <c r="E124" s="477" t="str">
        <f>Plan1!E117</f>
        <v>UN</v>
      </c>
      <c r="F124" s="471">
        <f>Plan1!G117</f>
        <v>2</v>
      </c>
      <c r="G124" s="471">
        <f>Plan1!I117</f>
        <v>53.24</v>
      </c>
      <c r="H124" s="471">
        <f t="shared" si="3"/>
        <v>67.53</v>
      </c>
      <c r="I124" s="482">
        <f t="shared" si="5"/>
        <v>135.06</v>
      </c>
    </row>
    <row r="125" spans="1:10" ht="15.75" customHeight="1">
      <c r="A125" s="525" t="str">
        <f>Plan1!C118</f>
        <v>9.8</v>
      </c>
      <c r="B125" s="525" t="str">
        <f>Plan1!B118</f>
        <v>INST-LUZ-005</v>
      </c>
      <c r="C125" s="764" t="str">
        <f>Plan1!D118</f>
        <v>PONTO DE ENERGIA PARA ILUMINAÇÃO</v>
      </c>
      <c r="D125" s="764"/>
      <c r="E125" s="477" t="str">
        <f>Plan1!E118</f>
        <v>PT</v>
      </c>
      <c r="F125" s="471">
        <f>Plan1!G118</f>
        <v>87</v>
      </c>
      <c r="G125" s="471">
        <f>Plan1!I118</f>
        <v>136.58000000000001</v>
      </c>
      <c r="H125" s="471">
        <f t="shared" si="3"/>
        <v>173.25</v>
      </c>
      <c r="I125" s="482">
        <f t="shared" si="5"/>
        <v>15072.75</v>
      </c>
    </row>
    <row r="126" spans="1:10" ht="30.75" customHeight="1">
      <c r="A126" s="525" t="str">
        <f>Plan1!C119</f>
        <v>9.9</v>
      </c>
      <c r="B126" s="525" t="str">
        <f>Plan1!B119</f>
        <v>44</v>
      </c>
      <c r="C126" s="764" t="str">
        <f>Plan1!D119</f>
        <v>PLACA DE SAÍDA DE FIO COM FURO CENTRAL EM CX. 4"X2" PARA PONTO DE CHUVEIRO
OU AQUECEDOR</v>
      </c>
      <c r="D126" s="764"/>
      <c r="E126" s="477" t="str">
        <f>Plan1!E119</f>
        <v>UN</v>
      </c>
      <c r="F126" s="471">
        <f>Plan1!G119</f>
        <v>3</v>
      </c>
      <c r="G126" s="471">
        <f>Plan1!I119</f>
        <v>7.37</v>
      </c>
      <c r="H126" s="471">
        <f t="shared" si="3"/>
        <v>9.35</v>
      </c>
      <c r="I126" s="482">
        <f t="shared" si="5"/>
        <v>28.049999999999997</v>
      </c>
    </row>
    <row r="127" spans="1:10" ht="15.75" customHeight="1">
      <c r="A127" s="525" t="str">
        <f>Plan1!C120</f>
        <v>9.10</v>
      </c>
      <c r="B127" s="525">
        <f>Plan1!B120</f>
        <v>52</v>
      </c>
      <c r="C127" s="764" t="str">
        <f>Plan1!D120</f>
        <v>TOMADA 20A/127V PADRÃO BRASILEIRO EM CX. 4"X2"</v>
      </c>
      <c r="D127" s="764"/>
      <c r="E127" s="477" t="str">
        <f>Plan1!E120</f>
        <v>UN</v>
      </c>
      <c r="F127" s="471">
        <f>Plan1!G120</f>
        <v>64</v>
      </c>
      <c r="G127" s="471">
        <f>Plan1!I120</f>
        <v>17.329999999999998</v>
      </c>
      <c r="H127" s="471">
        <f t="shared" si="3"/>
        <v>21.98</v>
      </c>
      <c r="I127" s="482">
        <f t="shared" si="5"/>
        <v>1406.72</v>
      </c>
    </row>
    <row r="128" spans="1:10" ht="15.75" customHeight="1">
      <c r="A128" s="525" t="str">
        <f>Plan1!C121</f>
        <v>9.11</v>
      </c>
      <c r="B128" s="525">
        <f>Plan1!B121</f>
        <v>51</v>
      </c>
      <c r="C128" s="764" t="str">
        <f>Plan1!D121</f>
        <v>TOMADA 20A/127V EM CX. 10"X10" DE PISO ALTA</v>
      </c>
      <c r="D128" s="764"/>
      <c r="E128" s="477" t="str">
        <f>Plan1!E121</f>
        <v>UN</v>
      </c>
      <c r="F128" s="471">
        <f>Plan1!G121</f>
        <v>4</v>
      </c>
      <c r="G128" s="471">
        <f>Plan1!I121</f>
        <v>23.21</v>
      </c>
      <c r="H128" s="471">
        <f t="shared" si="3"/>
        <v>29.44</v>
      </c>
      <c r="I128" s="482">
        <f t="shared" si="5"/>
        <v>117.76</v>
      </c>
    </row>
    <row r="129" spans="1:9" ht="15.75" customHeight="1">
      <c r="A129" s="525" t="str">
        <f>Plan1!C122</f>
        <v>9.12</v>
      </c>
      <c r="B129" s="525">
        <f>Plan1!B122</f>
        <v>30</v>
      </c>
      <c r="C129" s="764" t="str">
        <f>Plan1!D122</f>
        <v>TOMADA DUPLA 20A/127V PADRÃO BRASILEIRO EM CX. 4"X4"</v>
      </c>
      <c r="D129" s="764"/>
      <c r="E129" s="477" t="str">
        <f>Plan1!E122</f>
        <v>UN</v>
      </c>
      <c r="F129" s="471">
        <f>Plan1!G122</f>
        <v>11</v>
      </c>
      <c r="G129" s="471">
        <f>Plan1!I122</f>
        <v>26.7</v>
      </c>
      <c r="H129" s="471">
        <f t="shared" si="3"/>
        <v>33.869999999999997</v>
      </c>
      <c r="I129" s="482">
        <f t="shared" si="5"/>
        <v>372.57</v>
      </c>
    </row>
    <row r="130" spans="1:9" ht="15.75" customHeight="1">
      <c r="A130" s="525" t="str">
        <f>Plan1!C123</f>
        <v>9.13</v>
      </c>
      <c r="B130" s="525" t="str">
        <f>Plan1!B123</f>
        <v>INST-TOM-005</v>
      </c>
      <c r="C130" s="764" t="str">
        <f>Plan1!D123</f>
        <v>PONTO DE ENERGIA PARA TOMADA</v>
      </c>
      <c r="D130" s="764"/>
      <c r="E130" s="477" t="str">
        <f>Plan1!E123</f>
        <v>PT</v>
      </c>
      <c r="F130" s="471">
        <f>Plan1!G123</f>
        <v>82</v>
      </c>
      <c r="G130" s="471">
        <f>Plan1!I123</f>
        <v>124.73</v>
      </c>
      <c r="H130" s="471">
        <f t="shared" si="3"/>
        <v>158.22</v>
      </c>
      <c r="I130" s="482">
        <f t="shared" si="5"/>
        <v>12974.039999999999</v>
      </c>
    </row>
    <row r="131" spans="1:9" ht="15.75" customHeight="1">
      <c r="A131" s="525" t="str">
        <f>Plan1!C124</f>
        <v>9.14</v>
      </c>
      <c r="B131" s="525" t="str">
        <f>Plan1!B124</f>
        <v>ELE-INT-015</v>
      </c>
      <c r="C131" s="764" t="str">
        <f>Plan1!D124</f>
        <v>INTERRUPTOR C/ 1 TECLA SIMPLES EM CX. 4"X2"</v>
      </c>
      <c r="D131" s="764"/>
      <c r="E131" s="477" t="str">
        <f>Plan1!E124</f>
        <v>UN</v>
      </c>
      <c r="F131" s="471">
        <f>Plan1!G124</f>
        <v>19</v>
      </c>
      <c r="G131" s="471">
        <f>Plan1!I124</f>
        <v>11.23</v>
      </c>
      <c r="H131" s="471">
        <f t="shared" si="3"/>
        <v>14.25</v>
      </c>
      <c r="I131" s="482">
        <f t="shared" si="5"/>
        <v>270.75</v>
      </c>
    </row>
    <row r="132" spans="1:9" ht="15.75" customHeight="1">
      <c r="A132" s="525" t="str">
        <f>Plan1!C125</f>
        <v>9.15</v>
      </c>
      <c r="B132" s="525" t="str">
        <f>Plan1!B125</f>
        <v>ELE-INT-026</v>
      </c>
      <c r="C132" s="764" t="str">
        <f>Plan1!D125</f>
        <v>INTERRUPTOR C/ 2 TECLAS SIMPLES EM CX. 4"X2"</v>
      </c>
      <c r="D132" s="764"/>
      <c r="E132" s="477" t="str">
        <f>Plan1!E125</f>
        <v>UN</v>
      </c>
      <c r="F132" s="471">
        <f>Plan1!G125</f>
        <v>11</v>
      </c>
      <c r="G132" s="471">
        <f>Plan1!I125</f>
        <v>18.7</v>
      </c>
      <c r="H132" s="471">
        <f t="shared" si="3"/>
        <v>23.72</v>
      </c>
      <c r="I132" s="482">
        <f t="shared" si="5"/>
        <v>260.91999999999996</v>
      </c>
    </row>
    <row r="133" spans="1:9" ht="15.75" customHeight="1">
      <c r="A133" s="525" t="str">
        <f>Plan1!C126</f>
        <v>9.16</v>
      </c>
      <c r="B133" s="525" t="str">
        <f>Plan1!B126</f>
        <v>ELE-INT-125</v>
      </c>
      <c r="C133" s="764" t="str">
        <f>Plan1!D126</f>
        <v>INTERRUPTOR C/ 3 TECLAS SIMPLES EM CX. 4"X2"</v>
      </c>
      <c r="D133" s="764"/>
      <c r="E133" s="477" t="str">
        <f>Plan1!E126</f>
        <v>UN</v>
      </c>
      <c r="F133" s="471">
        <f>Plan1!G126</f>
        <v>4</v>
      </c>
      <c r="G133" s="471">
        <f>Plan1!I126</f>
        <v>26.27</v>
      </c>
      <c r="H133" s="471">
        <f t="shared" si="3"/>
        <v>33.32</v>
      </c>
      <c r="I133" s="482">
        <f t="shared" si="5"/>
        <v>133.28</v>
      </c>
    </row>
    <row r="134" spans="1:9" ht="15.75" customHeight="1">
      <c r="A134" s="525" t="str">
        <f>Plan1!C127</f>
        <v>9.17</v>
      </c>
      <c r="B134" s="525">
        <f>Plan1!B127</f>
        <v>28</v>
      </c>
      <c r="C134" s="764" t="str">
        <f>Plan1!D127</f>
        <v>INTERRUPTOR C/ 4 TECLAS SIMPLES EM CX. 4"X4"</v>
      </c>
      <c r="D134" s="764"/>
      <c r="E134" s="477" t="str">
        <f>Plan1!E127</f>
        <v>UN</v>
      </c>
      <c r="F134" s="471">
        <f>Plan1!G127</f>
        <v>1</v>
      </c>
      <c r="G134" s="471">
        <f>Plan1!I127</f>
        <v>37.5</v>
      </c>
      <c r="H134" s="471">
        <f t="shared" si="3"/>
        <v>47.57</v>
      </c>
      <c r="I134" s="482">
        <f t="shared" si="5"/>
        <v>47.57</v>
      </c>
    </row>
    <row r="135" spans="1:9" ht="15.75" customHeight="1">
      <c r="A135" s="525" t="str">
        <f>Plan1!C128</f>
        <v>9.18</v>
      </c>
      <c r="B135" s="525" t="str">
        <f>Plan1!B128</f>
        <v>72334+72335</v>
      </c>
      <c r="C135" s="764" t="str">
        <f>Plan1!D128</f>
        <v>INTERRUPTOR C/ 1 TECLA PARALELA EM CX. 4"X2"</v>
      </c>
      <c r="D135" s="764"/>
      <c r="E135" s="477" t="str">
        <f>Plan1!E128</f>
        <v>UN</v>
      </c>
      <c r="F135" s="471">
        <f>Plan1!G128</f>
        <v>2</v>
      </c>
      <c r="G135" s="471">
        <f>Plan1!I128</f>
        <v>19.29</v>
      </c>
      <c r="H135" s="471">
        <f t="shared" si="3"/>
        <v>24.47</v>
      </c>
      <c r="I135" s="482">
        <f t="shared" si="5"/>
        <v>48.94</v>
      </c>
    </row>
    <row r="136" spans="1:9" ht="15.75" customHeight="1">
      <c r="A136" s="525" t="str">
        <f>Plan1!C129</f>
        <v>9.19</v>
      </c>
      <c r="B136" s="525" t="str">
        <f>Plan1!B129</f>
        <v>INST-INT-005</v>
      </c>
      <c r="C136" s="764" t="str">
        <f>Plan1!D129</f>
        <v>PONTO DE ENERGIA PARA INTERRUPTOR</v>
      </c>
      <c r="D136" s="764"/>
      <c r="E136" s="477" t="str">
        <f>Plan1!E129</f>
        <v>PT</v>
      </c>
      <c r="F136" s="471">
        <f>Plan1!G129</f>
        <v>37</v>
      </c>
      <c r="G136" s="471">
        <f>Plan1!I129</f>
        <v>167.56</v>
      </c>
      <c r="H136" s="471">
        <f t="shared" si="3"/>
        <v>212.55</v>
      </c>
      <c r="I136" s="482">
        <f t="shared" si="5"/>
        <v>7864.35</v>
      </c>
    </row>
    <row r="137" spans="1:9" hidden="1">
      <c r="A137" s="525">
        <f>Plan1!C130</f>
        <v>0</v>
      </c>
      <c r="B137" s="525">
        <f>Plan1!B130</f>
        <v>0</v>
      </c>
      <c r="C137" s="764" t="str">
        <f>Plan1!D130</f>
        <v>Sub total</v>
      </c>
      <c r="D137" s="764"/>
      <c r="E137" s="477">
        <f>Plan1!E130</f>
        <v>0</v>
      </c>
      <c r="F137" s="471">
        <f>Plan1!G130</f>
        <v>0</v>
      </c>
      <c r="G137" s="471">
        <f>Plan1!I130</f>
        <v>0</v>
      </c>
      <c r="H137" s="471">
        <f t="shared" si="3"/>
        <v>0</v>
      </c>
      <c r="I137" s="482">
        <f t="shared" si="5"/>
        <v>0</v>
      </c>
    </row>
    <row r="138" spans="1:9">
      <c r="A138" s="525">
        <f>Plan1!C131</f>
        <v>0</v>
      </c>
      <c r="B138" s="525">
        <f>Plan1!B131</f>
        <v>0</v>
      </c>
      <c r="C138" s="768" t="str">
        <f>Plan1!D131</f>
        <v>QPDG</v>
      </c>
      <c r="D138" s="768"/>
      <c r="E138" s="477">
        <f>Plan1!E131</f>
        <v>0</v>
      </c>
      <c r="F138" s="471">
        <f>Plan1!G131</f>
        <v>0</v>
      </c>
      <c r="G138" s="471">
        <f>Plan1!I131</f>
        <v>0</v>
      </c>
      <c r="H138" s="471">
        <f t="shared" si="3"/>
        <v>0</v>
      </c>
      <c r="I138" s="482">
        <f t="shared" si="5"/>
        <v>0</v>
      </c>
    </row>
    <row r="139" spans="1:9" ht="50.25" customHeight="1">
      <c r="A139" s="525" t="str">
        <f>Plan1!C132</f>
        <v>9.20</v>
      </c>
      <c r="B139" s="525" t="str">
        <f>Plan1!B132</f>
        <v>74131/004</v>
      </c>
      <c r="C139" s="764" t="str">
        <f>Plan1!D132</f>
        <v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v>
      </c>
      <c r="D139" s="764"/>
      <c r="E139" s="477" t="str">
        <f>Plan1!E132</f>
        <v>UN</v>
      </c>
      <c r="F139" s="471">
        <f>Plan1!G132</f>
        <v>1</v>
      </c>
      <c r="G139" s="471">
        <f>Plan1!I132</f>
        <v>304.89</v>
      </c>
      <c r="H139" s="471">
        <f t="shared" si="3"/>
        <v>386.75</v>
      </c>
      <c r="I139" s="482">
        <f t="shared" si="5"/>
        <v>386.75</v>
      </c>
    </row>
    <row r="140" spans="1:9" ht="15.75" customHeight="1">
      <c r="A140" s="525" t="str">
        <f>Plan1!C133</f>
        <v>9.21</v>
      </c>
      <c r="B140" s="525" t="str">
        <f>Plan1!B133</f>
        <v>74130/006</v>
      </c>
      <c r="C140" s="764" t="str">
        <f>Plan1!D133</f>
        <v>DISJUNTOR TERMOMAGNÉTICO TRIPOLAR 125A CAPAC. INTERRUP. 25KA-CURVA C</v>
      </c>
      <c r="D140" s="764"/>
      <c r="E140" s="477" t="str">
        <f>Plan1!E133</f>
        <v>UN</v>
      </c>
      <c r="F140" s="471">
        <f>Plan1!G133</f>
        <v>1</v>
      </c>
      <c r="G140" s="471">
        <f>Plan1!I133</f>
        <v>333.98</v>
      </c>
      <c r="H140" s="471">
        <f t="shared" si="3"/>
        <v>423.65</v>
      </c>
      <c r="I140" s="482">
        <f t="shared" si="5"/>
        <v>423.65</v>
      </c>
    </row>
    <row r="141" spans="1:9" ht="15.75" customHeight="1">
      <c r="A141" s="525" t="str">
        <f>Plan1!C134</f>
        <v>9.22</v>
      </c>
      <c r="B141" s="525" t="str">
        <f>Plan1!B134</f>
        <v>74130/005</v>
      </c>
      <c r="C141" s="764" t="str">
        <f>Plan1!D134</f>
        <v>DISJUNTOR TERMOMAGNÉTICO TRIPOLAR 100A CAPAC. INTERRUP. 25KA-CURVA C</v>
      </c>
      <c r="D141" s="764"/>
      <c r="E141" s="477" t="str">
        <f>Plan1!E134</f>
        <v>UN</v>
      </c>
      <c r="F141" s="471">
        <f>Plan1!G134</f>
        <v>1</v>
      </c>
      <c r="G141" s="471">
        <f>Plan1!I134</f>
        <v>114.58</v>
      </c>
      <c r="H141" s="471">
        <f t="shared" si="3"/>
        <v>145.34</v>
      </c>
      <c r="I141" s="482">
        <f t="shared" si="5"/>
        <v>145.34</v>
      </c>
    </row>
    <row r="142" spans="1:9" ht="22.5" customHeight="1">
      <c r="A142" s="525" t="str">
        <f>Plan1!C135</f>
        <v>9.23</v>
      </c>
      <c r="B142" s="525" t="str">
        <f>Plan1!B135</f>
        <v>SPDA-PRF-005</v>
      </c>
      <c r="C142" s="764" t="str">
        <f>Plan1!D135</f>
        <v>PARA-RAIO DE LATAO CROMADO, COBRE CROMADO OU
ACO INOXIDAVEL, TIPO FRANKLIN</v>
      </c>
      <c r="D142" s="764"/>
      <c r="E142" s="477" t="str">
        <f>Plan1!E135</f>
        <v>UN</v>
      </c>
      <c r="F142" s="471">
        <f>Plan1!G135</f>
        <v>1</v>
      </c>
      <c r="G142" s="471">
        <f>Plan1!I135</f>
        <v>42.7</v>
      </c>
      <c r="H142" s="471">
        <f t="shared" si="3"/>
        <v>54.16</v>
      </c>
      <c r="I142" s="482">
        <f t="shared" si="5"/>
        <v>54.16</v>
      </c>
    </row>
    <row r="143" spans="1:9" hidden="1">
      <c r="A143" s="525">
        <f>Plan1!C136</f>
        <v>0</v>
      </c>
      <c r="B143" s="525">
        <f>Plan1!B136</f>
        <v>0</v>
      </c>
      <c r="C143" s="764"/>
      <c r="D143" s="764"/>
      <c r="E143" s="477">
        <f>Plan1!E136</f>
        <v>0</v>
      </c>
      <c r="F143" s="471">
        <f>Plan1!G136</f>
        <v>0</v>
      </c>
      <c r="G143" s="471">
        <f>Plan1!I136</f>
        <v>0</v>
      </c>
      <c r="H143" s="471">
        <f t="shared" si="3"/>
        <v>0</v>
      </c>
      <c r="I143" s="482">
        <f t="shared" si="5"/>
        <v>0</v>
      </c>
    </row>
    <row r="144" spans="1:9" hidden="1">
      <c r="A144" s="525">
        <f>Plan1!C137</f>
        <v>0</v>
      </c>
      <c r="B144" s="525">
        <f>Plan1!B137</f>
        <v>0</v>
      </c>
      <c r="C144" s="764">
        <f>Plan1!D137</f>
        <v>0</v>
      </c>
      <c r="D144" s="764"/>
      <c r="E144" s="477">
        <f>Plan1!E137</f>
        <v>0</v>
      </c>
      <c r="F144" s="471">
        <f>Plan1!G137</f>
        <v>0</v>
      </c>
      <c r="G144" s="471">
        <f>Plan1!I137</f>
        <v>0</v>
      </c>
      <c r="H144" s="471">
        <f t="shared" si="3"/>
        <v>0</v>
      </c>
      <c r="I144" s="482">
        <f t="shared" si="5"/>
        <v>0</v>
      </c>
    </row>
    <row r="145" spans="1:9" ht="32.25" customHeight="1">
      <c r="A145" s="525" t="str">
        <f>Plan1!C138</f>
        <v>9.24</v>
      </c>
      <c r="B145" s="525" t="str">
        <f>Plan1!B138</f>
        <v>74131/004</v>
      </c>
      <c r="C145" s="764" t="str">
        <f>Plan1!D138</f>
        <v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v>
      </c>
      <c r="D145" s="764"/>
      <c r="E145" s="477" t="str">
        <f>Plan1!E138</f>
        <v>UN</v>
      </c>
      <c r="F145" s="471">
        <f>Plan1!G138</f>
        <v>2</v>
      </c>
      <c r="G145" s="471">
        <f>Plan1!I138</f>
        <v>304.89</v>
      </c>
      <c r="H145" s="471">
        <f t="shared" si="3"/>
        <v>386.75</v>
      </c>
      <c r="I145" s="482">
        <f t="shared" si="5"/>
        <v>773.5</v>
      </c>
    </row>
    <row r="146" spans="1:9" ht="18.75" customHeight="1">
      <c r="A146" s="525" t="str">
        <f>Plan1!C139</f>
        <v>9.25</v>
      </c>
      <c r="B146" s="525">
        <f>Plan1!B139</f>
        <v>20</v>
      </c>
      <c r="C146" s="764" t="str">
        <f>Plan1!D139</f>
        <v>INTERRUPTOR DIFERENCIAL 4X63A SENS. 30MA (TETRAPOLAR)</v>
      </c>
      <c r="D146" s="764"/>
      <c r="E146" s="477" t="str">
        <f>Plan1!E139</f>
        <v>UN</v>
      </c>
      <c r="F146" s="471">
        <f>Plan1!G139</f>
        <v>2</v>
      </c>
      <c r="G146" s="471">
        <f>Plan1!I139</f>
        <v>29.09</v>
      </c>
      <c r="H146" s="471">
        <f t="shared" si="3"/>
        <v>36.9</v>
      </c>
      <c r="I146" s="482">
        <f t="shared" si="5"/>
        <v>73.8</v>
      </c>
    </row>
    <row r="147" spans="1:9" ht="30.75" customHeight="1">
      <c r="A147" s="525" t="str">
        <f>Plan1!C140</f>
        <v>9.26</v>
      </c>
      <c r="B147" s="525" t="str">
        <f>Plan1!B140</f>
        <v>SPDA-PRF-005</v>
      </c>
      <c r="C147" s="764" t="str">
        <f>Plan1!D140</f>
        <v>PARA-RAIO DE LATAO CROMADO, COBRE CROMADO OU
ACO INOXIDAVEL, TIPO FRANKLIN</v>
      </c>
      <c r="D147" s="764"/>
      <c r="E147" s="477" t="str">
        <f>Plan1!E140</f>
        <v>UN</v>
      </c>
      <c r="F147" s="471">
        <f>Plan1!G140</f>
        <v>3</v>
      </c>
      <c r="G147" s="471">
        <f>Plan1!I140</f>
        <v>42.7</v>
      </c>
      <c r="H147" s="471">
        <f t="shared" si="3"/>
        <v>54.16</v>
      </c>
      <c r="I147" s="482">
        <f t="shared" si="5"/>
        <v>162.47999999999999</v>
      </c>
    </row>
    <row r="148" spans="1:9" ht="15.75" customHeight="1">
      <c r="A148" s="525" t="str">
        <f>Plan1!C141</f>
        <v>9.27</v>
      </c>
      <c r="B148" s="525" t="str">
        <f>Plan1!B141</f>
        <v>74130/005</v>
      </c>
      <c r="C148" s="764" t="str">
        <f>Plan1!D141</f>
        <v>DISJUNTOR TERMOMAGNÉTICO TRIPOLAR 80A CAPAC. INTERRUP. 25KA-CURVA C</v>
      </c>
      <c r="D148" s="764"/>
      <c r="E148" s="477" t="str">
        <f>Plan1!E141</f>
        <v>UN</v>
      </c>
      <c r="F148" s="471">
        <f>Plan1!G141</f>
        <v>2</v>
      </c>
      <c r="G148" s="471">
        <f>Plan1!I141</f>
        <v>114.58</v>
      </c>
      <c r="H148" s="471">
        <f t="shared" si="3"/>
        <v>145.34</v>
      </c>
      <c r="I148" s="482">
        <f t="shared" si="5"/>
        <v>290.68</v>
      </c>
    </row>
    <row r="149" spans="1:9" ht="15.75" customHeight="1">
      <c r="A149" s="525" t="str">
        <f>Plan1!C142</f>
        <v>9.28</v>
      </c>
      <c r="B149" s="525" t="str">
        <f>Plan1!B142</f>
        <v>74130/001</v>
      </c>
      <c r="C149" s="764" t="str">
        <f>Plan1!D142</f>
        <v>DISJUNTOR TERMOMAGNETICO MONOPOLAR PADRAO NEMA (AMERICANO) 10 A 30A</v>
      </c>
      <c r="D149" s="764"/>
      <c r="E149" s="477" t="str">
        <f>Plan1!E142</f>
        <v>UN</v>
      </c>
      <c r="F149" s="471">
        <f>Plan1!G142</f>
        <v>10</v>
      </c>
      <c r="G149" s="471">
        <f>Plan1!I142</f>
        <v>12.89</v>
      </c>
      <c r="H149" s="471">
        <f t="shared" si="3"/>
        <v>16.350000000000001</v>
      </c>
      <c r="I149" s="482">
        <f t="shared" si="5"/>
        <v>163.5</v>
      </c>
    </row>
    <row r="150" spans="1:9" ht="15.75" customHeight="1">
      <c r="A150" s="525" t="str">
        <f>Plan1!C143</f>
        <v>9.29</v>
      </c>
      <c r="B150" s="525" t="str">
        <f>Plan1!B143</f>
        <v>74130/002</v>
      </c>
      <c r="C150" s="764" t="str">
        <f>Plan1!D143</f>
        <v>DISJUNTOR TERMOMAGNETICO MONOPOLAR PADRAO NEMA (AMERICANO) 35 A 50A</v>
      </c>
      <c r="D150" s="764"/>
      <c r="E150" s="477" t="str">
        <f>Plan1!E143</f>
        <v>UN</v>
      </c>
      <c r="F150" s="471">
        <f>Plan1!G143</f>
        <v>10</v>
      </c>
      <c r="G150" s="471">
        <f>Plan1!I143</f>
        <v>20.28</v>
      </c>
      <c r="H150" s="471">
        <f t="shared" si="3"/>
        <v>25.72</v>
      </c>
      <c r="I150" s="482">
        <f t="shared" si="5"/>
        <v>257.2</v>
      </c>
    </row>
    <row r="151" spans="1:9" ht="15.75" customHeight="1">
      <c r="A151" s="525" t="str">
        <f>Plan1!C144</f>
        <v>9.30</v>
      </c>
      <c r="B151" s="525" t="str">
        <f>Plan1!B144</f>
        <v>74130/003</v>
      </c>
      <c r="C151" s="764" t="str">
        <f>Plan1!D144</f>
        <v>DISJUNTOR TERMOMAGNETICO BIPOLAR PADRAO NEMA (AMERICANO) 10 A 50A</v>
      </c>
      <c r="D151" s="764"/>
      <c r="E151" s="477" t="str">
        <f>Plan1!E144</f>
        <v>UN</v>
      </c>
      <c r="F151" s="471">
        <f>Plan1!G144</f>
        <v>5</v>
      </c>
      <c r="G151" s="471">
        <f>Plan1!I144</f>
        <v>61.05</v>
      </c>
      <c r="H151" s="471">
        <f t="shared" ref="H151:H214" si="6">ROUND(G151+(G151*$I$11),2)</f>
        <v>77.44</v>
      </c>
      <c r="I151" s="482">
        <f t="shared" si="5"/>
        <v>387.2</v>
      </c>
    </row>
    <row r="152" spans="1:9" hidden="1">
      <c r="A152" s="525">
        <f>Plan1!C145</f>
        <v>0</v>
      </c>
      <c r="B152" s="525">
        <f>Plan1!B145</f>
        <v>0</v>
      </c>
      <c r="C152" s="764">
        <f>Plan1!D145</f>
        <v>0</v>
      </c>
      <c r="D152" s="764"/>
      <c r="E152" s="477">
        <f>Plan1!E145</f>
        <v>0</v>
      </c>
      <c r="F152" s="471">
        <f>Plan1!G145</f>
        <v>0</v>
      </c>
      <c r="G152" s="471">
        <f>Plan1!I145</f>
        <v>0</v>
      </c>
      <c r="H152" s="471">
        <f t="shared" si="6"/>
        <v>0</v>
      </c>
      <c r="I152" s="482">
        <f t="shared" si="5"/>
        <v>0</v>
      </c>
    </row>
    <row r="153" spans="1:9" ht="15.75" customHeight="1">
      <c r="A153" s="525">
        <f>Plan1!C146</f>
        <v>0</v>
      </c>
      <c r="B153" s="525">
        <f>Plan1!B146</f>
        <v>0</v>
      </c>
      <c r="C153" s="768" t="str">
        <f>Plan1!D146</f>
        <v>EQUIPAMENTOS LÓGICA E TELEFONIA</v>
      </c>
      <c r="D153" s="768"/>
      <c r="E153" s="477">
        <f>Plan1!E146</f>
        <v>0</v>
      </c>
      <c r="F153" s="471">
        <f>Plan1!G146</f>
        <v>0</v>
      </c>
      <c r="G153" s="471">
        <f>Plan1!I146</f>
        <v>0</v>
      </c>
      <c r="H153" s="471">
        <f t="shared" si="6"/>
        <v>0</v>
      </c>
      <c r="I153" s="482">
        <f t="shared" si="5"/>
        <v>0</v>
      </c>
    </row>
    <row r="154" spans="1:9" ht="15.75" customHeight="1">
      <c r="A154" s="525" t="str">
        <f>Plan1!C147</f>
        <v>9.31</v>
      </c>
      <c r="B154" s="525" t="str">
        <f>Plan1!B147</f>
        <v>ELE-PLA-045</v>
      </c>
      <c r="C154" s="764" t="str">
        <f>Plan1!D147</f>
        <v>PLACA 4X4" COM UMA TOMADA DE LOGICA TIPO RJ45 CAT. 6</v>
      </c>
      <c r="D154" s="764"/>
      <c r="E154" s="477" t="str">
        <f>Plan1!E147</f>
        <v>UN</v>
      </c>
      <c r="F154" s="471">
        <f>Plan1!G147</f>
        <v>12</v>
      </c>
      <c r="G154" s="471">
        <f>Plan1!I147</f>
        <v>59.31</v>
      </c>
      <c r="H154" s="471">
        <f t="shared" si="6"/>
        <v>75.23</v>
      </c>
      <c r="I154" s="482">
        <f t="shared" si="5"/>
        <v>902.76</v>
      </c>
    </row>
    <row r="155" spans="1:9" ht="15.75" customHeight="1">
      <c r="A155" s="525" t="str">
        <f>Plan1!C148</f>
        <v>9.32</v>
      </c>
      <c r="B155" s="525" t="str">
        <f>Plan1!B148</f>
        <v>INST-STVAL-005</v>
      </c>
      <c r="C155" s="764" t="str">
        <f>Plan1!D148</f>
        <v>PONTO PARA INSTALAÇÃO DE LÓGICA</v>
      </c>
      <c r="D155" s="764"/>
      <c r="E155" s="477" t="str">
        <f>Plan1!E148</f>
        <v>PT</v>
      </c>
      <c r="F155" s="471">
        <f>Plan1!G148</f>
        <v>12</v>
      </c>
      <c r="G155" s="471">
        <f>Plan1!I148</f>
        <v>108.33</v>
      </c>
      <c r="H155" s="471">
        <f t="shared" si="6"/>
        <v>137.41</v>
      </c>
      <c r="I155" s="482">
        <f t="shared" si="5"/>
        <v>1648.92</v>
      </c>
    </row>
    <row r="156" spans="1:9" ht="33" customHeight="1">
      <c r="A156" s="525" t="str">
        <f>Plan1!C149</f>
        <v>9.33</v>
      </c>
      <c r="B156" s="525" t="str">
        <f>Plan1!B149</f>
        <v>CAB-CER-010</v>
      </c>
      <c r="C156" s="764" t="str">
        <f>Plan1!D149</f>
        <v>CERTIFICAÇÃO DO CABEAMENTO HORIZONTAL CONFORME NORMAS PARA
ATENDIMENTO DA CATEGORIA 6</v>
      </c>
      <c r="D156" s="764"/>
      <c r="E156" s="477" t="str">
        <f>Plan1!E149</f>
        <v>PT</v>
      </c>
      <c r="F156" s="471">
        <f>Plan1!G149</f>
        <v>12</v>
      </c>
      <c r="G156" s="471">
        <f>Plan1!I149</f>
        <v>13.3</v>
      </c>
      <c r="H156" s="471">
        <f t="shared" si="6"/>
        <v>16.87</v>
      </c>
      <c r="I156" s="482">
        <f t="shared" si="5"/>
        <v>202.44</v>
      </c>
    </row>
    <row r="157" spans="1:9" ht="15.75" customHeight="1">
      <c r="A157" s="525" t="str">
        <f>Plan1!C150</f>
        <v>9.34</v>
      </c>
      <c r="B157" s="525" t="str">
        <f>Plan1!B150</f>
        <v>INST-TEL-005</v>
      </c>
      <c r="C157" s="764" t="str">
        <f>Plan1!D150</f>
        <v>PONTO PARA INSTALAÇÃO DE TELEFONIA</v>
      </c>
      <c r="D157" s="764"/>
      <c r="E157" s="477" t="str">
        <f>Plan1!E150</f>
        <v>PT</v>
      </c>
      <c r="F157" s="471">
        <f>Plan1!G150</f>
        <v>9</v>
      </c>
      <c r="G157" s="471">
        <f>Plan1!I150</f>
        <v>191.47</v>
      </c>
      <c r="H157" s="471">
        <f t="shared" si="6"/>
        <v>242.88</v>
      </c>
      <c r="I157" s="482">
        <f t="shared" si="5"/>
        <v>2185.92</v>
      </c>
    </row>
    <row r="158" spans="1:9" ht="32.25" customHeight="1">
      <c r="A158" s="525" t="str">
        <f>Plan1!C151</f>
        <v>9.35</v>
      </c>
      <c r="B158" s="525" t="str">
        <f>Plan1!B151</f>
        <v>CAB-RACK-005</v>
      </c>
      <c r="C158" s="764" t="str">
        <f>Plan1!D151</f>
        <v>RACK 10U'S TIPO AUTO PORTANTE C/ PORTA EM ACRILICO E CHAVE FRONTAL E LATERAL,
COM 2 OU 4 VENTILADORES DE TETO.</v>
      </c>
      <c r="D158" s="764"/>
      <c r="E158" s="477" t="str">
        <f>Plan1!E151</f>
        <v>UN</v>
      </c>
      <c r="F158" s="471">
        <f>Plan1!G151</f>
        <v>1</v>
      </c>
      <c r="G158" s="471">
        <f>Plan1!I151</f>
        <v>2465.2600000000002</v>
      </c>
      <c r="H158" s="471">
        <f t="shared" si="6"/>
        <v>3127.14</v>
      </c>
      <c r="I158" s="482">
        <f t="shared" si="5"/>
        <v>3127.14</v>
      </c>
    </row>
    <row r="159" spans="1:9" ht="15.75" customHeight="1">
      <c r="A159" s="525" t="str">
        <f>Plan1!C152</f>
        <v>9.36</v>
      </c>
      <c r="B159" s="525">
        <f>Plan1!B152</f>
        <v>162</v>
      </c>
      <c r="C159" s="764" t="str">
        <f>Plan1!D152</f>
        <v>SWITCH 24 PORTAS 10/100/1000 GERENCIAVEL</v>
      </c>
      <c r="D159" s="764"/>
      <c r="E159" s="477" t="str">
        <f>Plan1!E152</f>
        <v>UN</v>
      </c>
      <c r="F159" s="471">
        <f>Plan1!G152</f>
        <v>1</v>
      </c>
      <c r="G159" s="471">
        <f>Plan1!I152</f>
        <v>911.33</v>
      </c>
      <c r="H159" s="471">
        <f t="shared" si="6"/>
        <v>1156.01</v>
      </c>
      <c r="I159" s="482">
        <f t="shared" si="5"/>
        <v>1156.01</v>
      </c>
    </row>
    <row r="160" spans="1:9" ht="15.75" customHeight="1">
      <c r="A160" s="525" t="str">
        <f>Plan1!C153</f>
        <v>9.37</v>
      </c>
      <c r="B160" s="525">
        <f>Plan1!B153</f>
        <v>176</v>
      </c>
      <c r="C160" s="764" t="str">
        <f>Plan1!D153</f>
        <v>VOICE PANEL 24 PORTAS 10/100/1000 GERENCIAVEL</v>
      </c>
      <c r="D160" s="764"/>
      <c r="E160" s="477" t="str">
        <f>Plan1!E153</f>
        <v>UN</v>
      </c>
      <c r="F160" s="471">
        <f>Plan1!G153</f>
        <v>1</v>
      </c>
      <c r="G160" s="471">
        <f>Plan1!I153</f>
        <v>911.33</v>
      </c>
      <c r="H160" s="471">
        <f t="shared" si="6"/>
        <v>1156.01</v>
      </c>
      <c r="I160" s="482">
        <f t="shared" si="5"/>
        <v>1156.01</v>
      </c>
    </row>
    <row r="161" spans="1:11" ht="15.75" customHeight="1">
      <c r="A161" s="525" t="str">
        <f>Plan1!C154</f>
        <v>9.38</v>
      </c>
      <c r="B161" s="525" t="str">
        <f>Plan1!B154</f>
        <v>ELE-PLA-030</v>
      </c>
      <c r="C161" s="764" t="str">
        <f>Plan1!D154</f>
        <v>PLACA SAÍDA DE FIO - 4"X4" - ANTENA DE TV</v>
      </c>
      <c r="D161" s="764"/>
      <c r="E161" s="477" t="str">
        <f>Plan1!E154</f>
        <v>UN</v>
      </c>
      <c r="F161" s="471">
        <f>Plan1!G154</f>
        <v>2</v>
      </c>
      <c r="G161" s="471">
        <f>Plan1!I154</f>
        <v>7.9</v>
      </c>
      <c r="H161" s="471">
        <f t="shared" si="6"/>
        <v>10.02</v>
      </c>
      <c r="I161" s="482">
        <f t="shared" ref="I161:I214" si="7">F161*H161</f>
        <v>20.04</v>
      </c>
    </row>
    <row r="162" spans="1:11" ht="15.75" customHeight="1">
      <c r="A162" s="525" t="str">
        <f>Plan1!C155</f>
        <v>9.39</v>
      </c>
      <c r="B162" s="525" t="str">
        <f>Plan1!B155</f>
        <v>INST-STVAL-005</v>
      </c>
      <c r="C162" s="764" t="str">
        <f>Plan1!D155</f>
        <v>PONTO PARA INSTALAÇÃO DE ANTENA DE TV</v>
      </c>
      <c r="D162" s="764"/>
      <c r="E162" s="477" t="str">
        <f>Plan1!E155</f>
        <v>PT</v>
      </c>
      <c r="F162" s="471">
        <f>Plan1!G155</f>
        <v>2</v>
      </c>
      <c r="G162" s="471">
        <f>Plan1!I155</f>
        <v>108.33</v>
      </c>
      <c r="H162" s="471">
        <f t="shared" si="6"/>
        <v>137.41</v>
      </c>
      <c r="I162" s="482">
        <f t="shared" si="7"/>
        <v>274.82</v>
      </c>
    </row>
    <row r="163" spans="1:11" ht="15.75" customHeight="1">
      <c r="A163" s="525" t="str">
        <f>Plan1!C156</f>
        <v>9.40</v>
      </c>
      <c r="B163" s="525">
        <f>Plan1!B156</f>
        <v>73749</v>
      </c>
      <c r="C163" s="764" t="str">
        <f>Plan1!D156</f>
        <v>CAIXA TELEFONICA (400X400X120MM) DE EMBUTIR</v>
      </c>
      <c r="D163" s="764"/>
      <c r="E163" s="477" t="str">
        <f>Plan1!E156</f>
        <v>UN</v>
      </c>
      <c r="F163" s="471">
        <f>Plan1!G156</f>
        <v>1</v>
      </c>
      <c r="G163" s="471">
        <f>Plan1!I156</f>
        <v>142.94999999999999</v>
      </c>
      <c r="H163" s="471">
        <f t="shared" si="6"/>
        <v>181.33</v>
      </c>
      <c r="I163" s="482">
        <f t="shared" si="7"/>
        <v>181.33</v>
      </c>
    </row>
    <row r="164" spans="1:11" ht="30.75" customHeight="1">
      <c r="A164" s="525" t="str">
        <f>Plan1!C157</f>
        <v>9.41</v>
      </c>
      <c r="B164" s="525" t="str">
        <f>Plan1!B157</f>
        <v>73749/001</v>
      </c>
      <c r="C164" s="764" t="str">
        <f>Plan1!D157</f>
        <v>CAIXA DE PASSAGEM EM ALVENARIA TIPO R1 C/ TAMPA DE FERRO FUNDIDO E ARO TP1F
COMPLETA</v>
      </c>
      <c r="D164" s="764"/>
      <c r="E164" s="477" t="str">
        <f>Plan1!E157</f>
        <v>UN</v>
      </c>
      <c r="F164" s="471">
        <f>Plan1!G157</f>
        <v>3</v>
      </c>
      <c r="G164" s="471">
        <f>Plan1!I157</f>
        <v>135.94999999999999</v>
      </c>
      <c r="H164" s="471">
        <f t="shared" si="6"/>
        <v>172.45</v>
      </c>
      <c r="I164" s="482">
        <f t="shared" si="7"/>
        <v>517.34999999999991</v>
      </c>
    </row>
    <row r="165" spans="1:11" hidden="1">
      <c r="A165" s="525">
        <f>Plan1!C158</f>
        <v>0</v>
      </c>
      <c r="B165" s="525">
        <f>Plan1!B158</f>
        <v>0</v>
      </c>
      <c r="C165" s="764">
        <f>Plan1!D158</f>
        <v>0</v>
      </c>
      <c r="D165" s="764"/>
      <c r="E165" s="477">
        <f>Plan1!E158</f>
        <v>0</v>
      </c>
      <c r="F165" s="471">
        <f>Plan1!G158</f>
        <v>0</v>
      </c>
      <c r="G165" s="471">
        <f>Plan1!I158</f>
        <v>0</v>
      </c>
      <c r="H165" s="471">
        <f t="shared" si="6"/>
        <v>0</v>
      </c>
      <c r="I165" s="482">
        <f t="shared" si="7"/>
        <v>0</v>
      </c>
    </row>
    <row r="166" spans="1:11">
      <c r="A166" s="529">
        <f>Plan1!C159</f>
        <v>10</v>
      </c>
      <c r="B166" s="529">
        <f>Plan1!B159</f>
        <v>0</v>
      </c>
      <c r="C166" s="765" t="str">
        <f>Plan1!D159</f>
        <v>INSTALAÇÕES HIDAULICAS</v>
      </c>
      <c r="D166" s="765"/>
      <c r="E166" s="479">
        <f>Plan1!E159</f>
        <v>0</v>
      </c>
      <c r="F166" s="474">
        <f>Plan1!G159</f>
        <v>0</v>
      </c>
      <c r="G166" s="474">
        <f>Plan1!I159</f>
        <v>0</v>
      </c>
      <c r="H166" s="471">
        <f t="shared" si="6"/>
        <v>0</v>
      </c>
      <c r="I166" s="485">
        <f t="shared" si="7"/>
        <v>0</v>
      </c>
      <c r="J166" s="404">
        <f>SUM(I168:I200)</f>
        <v>67120.858000000007</v>
      </c>
    </row>
    <row r="167" spans="1:11" ht="15.75" customHeight="1">
      <c r="A167" s="525">
        <f>Plan1!C160</f>
        <v>0</v>
      </c>
      <c r="B167" s="525">
        <f>Plan1!B160</f>
        <v>0</v>
      </c>
      <c r="C167" s="764" t="str">
        <f>Plan1!D160</f>
        <v>LOUÇAS E APARELHOS SANITÁRIOS</v>
      </c>
      <c r="D167" s="764"/>
      <c r="E167" s="477">
        <f>Plan1!E160</f>
        <v>0</v>
      </c>
      <c r="F167" s="471">
        <f>Plan1!G160</f>
        <v>0</v>
      </c>
      <c r="G167" s="471">
        <f>Plan1!I160</f>
        <v>0</v>
      </c>
      <c r="H167" s="471">
        <f t="shared" si="6"/>
        <v>0</v>
      </c>
      <c r="I167" s="482">
        <f t="shared" si="7"/>
        <v>0</v>
      </c>
      <c r="K167" s="182"/>
    </row>
    <row r="168" spans="1:11" ht="33.75" customHeight="1">
      <c r="A168" s="525" t="str">
        <f>Plan1!C161</f>
        <v>10.1</v>
      </c>
      <c r="B168" s="525">
        <f>Plan1!B161</f>
        <v>6021</v>
      </c>
      <c r="C168" s="764" t="str">
        <f>Plan1!D161</f>
        <v>VASO SANITARIO SIFONADO LOUÇA BRANCA PADRAO POPULAR, COM CONJUNTO PARA
FIXAÇAO PARA VASO SANITÁRIO COM PARAFUSO, ARRUELA E BUCHA</v>
      </c>
      <c r="D168" s="764"/>
      <c r="E168" s="477" t="str">
        <f>Plan1!E161</f>
        <v>UN</v>
      </c>
      <c r="F168" s="471">
        <f>Plan1!G161</f>
        <v>3</v>
      </c>
      <c r="G168" s="471">
        <f>Plan1!I161</f>
        <v>202.21</v>
      </c>
      <c r="H168" s="471">
        <f t="shared" si="6"/>
        <v>256.5</v>
      </c>
      <c r="I168" s="482">
        <f t="shared" si="7"/>
        <v>769.5</v>
      </c>
      <c r="K168" s="182"/>
    </row>
    <row r="169" spans="1:11" ht="30.75" customHeight="1">
      <c r="A169" s="525" t="str">
        <f>Plan1!C162</f>
        <v>10.2</v>
      </c>
      <c r="B169" s="525" t="str">
        <f>Plan1!B162</f>
        <v>LOU-VAS-035</v>
      </c>
      <c r="C169" s="764" t="str">
        <f>Plan1!D162</f>
        <v>VASO SANITARIO  SIFONADO  LOUÇA  BRANCA  PADRAO  PNE, COM CONJUNTO  PARA FIXAÇAO PARA VASO SANITÁRIO COM PARAFUSO, ARRUELA E BUCHA, INCL ASSENTO</v>
      </c>
      <c r="D169" s="764"/>
      <c r="E169" s="477" t="str">
        <f>Plan1!E162</f>
        <v>UN</v>
      </c>
      <c r="F169" s="471">
        <f>Plan1!G162</f>
        <v>4</v>
      </c>
      <c r="G169" s="471">
        <f>Plan1!I162</f>
        <v>945.74</v>
      </c>
      <c r="H169" s="471">
        <f t="shared" si="6"/>
        <v>1199.6600000000001</v>
      </c>
      <c r="I169" s="482">
        <f t="shared" si="7"/>
        <v>4798.6400000000003</v>
      </c>
      <c r="K169" s="182"/>
    </row>
    <row r="170" spans="1:11" ht="15.75" customHeight="1">
      <c r="A170" s="525" t="str">
        <f>Plan1!C163</f>
        <v>10.3</v>
      </c>
      <c r="B170" s="525" t="str">
        <f>Plan1!B163</f>
        <v>ACE-PAP-020</v>
      </c>
      <c r="C170" s="764" t="str">
        <f>Plan1!D163</f>
        <v>PORTA PAPEL HIGIÊNICO ROLÃO EM PLASTICO ABS</v>
      </c>
      <c r="D170" s="764"/>
      <c r="E170" s="477" t="str">
        <f>Plan1!E163</f>
        <v>UN</v>
      </c>
      <c r="F170" s="471">
        <f>Plan1!G163</f>
        <v>7</v>
      </c>
      <c r="G170" s="471">
        <f>Plan1!I163</f>
        <v>35.03</v>
      </c>
      <c r="H170" s="471">
        <f t="shared" si="6"/>
        <v>44.43</v>
      </c>
      <c r="I170" s="482">
        <f t="shared" si="7"/>
        <v>311.01</v>
      </c>
      <c r="K170" s="182"/>
    </row>
    <row r="171" spans="1:11" ht="31.5" customHeight="1">
      <c r="A171" s="525" t="str">
        <f>Plan1!C164</f>
        <v>10.4</v>
      </c>
      <c r="B171" s="525">
        <f>Plan1!B164</f>
        <v>86904</v>
      </c>
      <c r="C171" s="764" t="str">
        <f>Plan1!D164</f>
        <v>LAVATORIO LOUCA BRANCA SUSPENSO 29,5 X 39,0CM, PADRAO POPULAR, COM SIFAO PLASTICO TIPO COPO 1", VALVULA EM PLASTICO BRANCO 1" E CONJUNTO PARA FIXACAO</v>
      </c>
      <c r="D171" s="764"/>
      <c r="E171" s="477" t="str">
        <f>Plan1!E164</f>
        <v>UN</v>
      </c>
      <c r="F171" s="471">
        <f>Plan1!G164</f>
        <v>17</v>
      </c>
      <c r="G171" s="471">
        <f>Plan1!I164</f>
        <v>90.81</v>
      </c>
      <c r="H171" s="471">
        <f t="shared" si="6"/>
        <v>115.19</v>
      </c>
      <c r="I171" s="482">
        <f t="shared" si="7"/>
        <v>1958.23</v>
      </c>
      <c r="K171" s="182"/>
    </row>
    <row r="172" spans="1:11" ht="15.75" customHeight="1">
      <c r="A172" s="525" t="str">
        <f>Plan1!C165</f>
        <v>10.5</v>
      </c>
      <c r="B172" s="525" t="str">
        <f>Plan1!B165</f>
        <v>SEE-LAV-005</v>
      </c>
      <c r="C172" s="764" t="str">
        <f>Plan1!D165</f>
        <v>LAVATORIO EM INOX PARA ESCOVAÇÃO, INCL VALVULAS E SIFÕES, CONF.PROJETO</v>
      </c>
      <c r="D172" s="764"/>
      <c r="E172" s="477" t="str">
        <f>Plan1!E165</f>
        <v>UN</v>
      </c>
      <c r="F172" s="471">
        <f>Plan1!G165</f>
        <v>1</v>
      </c>
      <c r="G172" s="471">
        <f>Plan1!I165</f>
        <v>1773.31</v>
      </c>
      <c r="H172" s="471">
        <f t="shared" si="6"/>
        <v>2249.41</v>
      </c>
      <c r="I172" s="482">
        <f t="shared" si="7"/>
        <v>2249.41</v>
      </c>
      <c r="K172" s="182"/>
    </row>
    <row r="173" spans="1:11" ht="32.25" customHeight="1">
      <c r="A173" s="525" t="str">
        <f>Plan1!C166</f>
        <v>10.6</v>
      </c>
      <c r="B173" s="525">
        <f>Plan1!B166</f>
        <v>86919</v>
      </c>
      <c r="C173" s="764" t="str">
        <f>Plan1!D166</f>
        <v>TANQUE LOUCA BRANCA C/COLUNA MED 56X48CM INCL ACESSORIOS DE FIX FERRAGENS EM METAL CROMADO TORNEIRA DE PRESSAO 1158 DE 1/2"VALVULA DE ESCOAMENTO
1605 E SIFAO 1680 DE 1.1/4"X1.1/2"</v>
      </c>
      <c r="D173" s="764"/>
      <c r="E173" s="477" t="str">
        <f>Plan1!E166</f>
        <v>UN</v>
      </c>
      <c r="F173" s="471">
        <f>Plan1!G166</f>
        <v>1</v>
      </c>
      <c r="G173" s="471">
        <f>Plan1!I166</f>
        <v>618.30999999999995</v>
      </c>
      <c r="H173" s="471">
        <f t="shared" si="6"/>
        <v>784.32</v>
      </c>
      <c r="I173" s="482">
        <f t="shared" si="7"/>
        <v>784.32</v>
      </c>
      <c r="K173" s="182"/>
    </row>
    <row r="174" spans="1:11" ht="15.75" customHeight="1">
      <c r="A174" s="525" t="str">
        <f>Plan1!C167</f>
        <v>10.7</v>
      </c>
      <c r="B174" s="525" t="str">
        <f>Plan1!B167</f>
        <v>ACE-BEB-010</v>
      </c>
      <c r="C174" s="764" t="str">
        <f>Plan1!D167</f>
        <v>BEBEDOURO DE PRESSÃO EM INOX</v>
      </c>
      <c r="D174" s="764"/>
      <c r="E174" s="477" t="str">
        <f>Plan1!E167</f>
        <v>UN</v>
      </c>
      <c r="F174" s="471">
        <f>Plan1!G167</f>
        <v>1</v>
      </c>
      <c r="G174" s="471">
        <f>Plan1!I167</f>
        <v>685.87</v>
      </c>
      <c r="H174" s="471">
        <f t="shared" si="6"/>
        <v>870.01</v>
      </c>
      <c r="I174" s="482">
        <f t="shared" si="7"/>
        <v>870.01</v>
      </c>
      <c r="K174" s="182"/>
    </row>
    <row r="175" spans="1:11" ht="32.25" customHeight="1">
      <c r="A175" s="525" t="str">
        <f>Plan1!C168</f>
        <v>10.8</v>
      </c>
      <c r="B175" s="525" t="str">
        <f>Plan1!B168</f>
        <v>BAN-AÇO-005</v>
      </c>
      <c r="C175" s="764" t="str">
        <f>Plan1!D168</f>
        <v>BANCADA EM INOX COM 1 CUBA (C/VÁLVULA E SIFÃO EM METAL CROMADOS), COMPLETA
CFE PROJETO</v>
      </c>
      <c r="D175" s="764"/>
      <c r="E175" s="477" t="str">
        <f>Plan1!E168</f>
        <v>M²</v>
      </c>
      <c r="F175" s="471">
        <f>Plan1!G168</f>
        <v>15.25</v>
      </c>
      <c r="G175" s="471">
        <f>Plan1!I168</f>
        <v>1137.97</v>
      </c>
      <c r="H175" s="471">
        <f t="shared" si="6"/>
        <v>1443.5</v>
      </c>
      <c r="I175" s="482">
        <f t="shared" si="7"/>
        <v>22013.375</v>
      </c>
      <c r="K175" s="182"/>
    </row>
    <row r="176" spans="1:11" ht="22.5" customHeight="1">
      <c r="A176" s="525" t="str">
        <f>Plan1!C169</f>
        <v>10.9</v>
      </c>
      <c r="B176" s="525" t="str">
        <f>Plan1!B169</f>
        <v>BAN-AÇO-005</v>
      </c>
      <c r="C176" s="764" t="str">
        <f>Plan1!D169</f>
        <v>BANCADA EM INOX</v>
      </c>
      <c r="D176" s="764"/>
      <c r="E176" s="477" t="str">
        <f>Plan1!E169</f>
        <v>M²</v>
      </c>
      <c r="F176" s="471">
        <f>Plan1!G169</f>
        <v>2.35</v>
      </c>
      <c r="G176" s="471">
        <f>Plan1!I169</f>
        <v>926.76</v>
      </c>
      <c r="H176" s="471">
        <f t="shared" si="6"/>
        <v>1175.58</v>
      </c>
      <c r="I176" s="482">
        <f t="shared" si="7"/>
        <v>2762.6129999999998</v>
      </c>
      <c r="K176" s="182"/>
    </row>
    <row r="177" spans="1:11" ht="15.75" customHeight="1">
      <c r="A177" s="525" t="str">
        <f>Plan1!C170</f>
        <v>10.10</v>
      </c>
      <c r="B177" s="525" t="str">
        <f>Plan1!B170</f>
        <v>ACE-BAR-010</v>
      </c>
      <c r="C177" s="764" t="str">
        <f>Plan1!D170</f>
        <v>BARRA APOIO PARA DEFICIENTE EM AÇO INOX</v>
      </c>
      <c r="D177" s="764"/>
      <c r="E177" s="477" t="str">
        <f>Plan1!E170</f>
        <v>UNID</v>
      </c>
      <c r="F177" s="471">
        <f>Plan1!G170</f>
        <v>21.6</v>
      </c>
      <c r="G177" s="471">
        <f>Plan1!I170</f>
        <v>116.26</v>
      </c>
      <c r="H177" s="471">
        <f t="shared" si="6"/>
        <v>147.47</v>
      </c>
      <c r="I177" s="482">
        <f t="shared" si="7"/>
        <v>3185.3520000000003</v>
      </c>
      <c r="K177" s="182"/>
    </row>
    <row r="178" spans="1:11">
      <c r="A178" s="525" t="str">
        <f>Plan1!C171</f>
        <v>10.11</v>
      </c>
      <c r="B178" s="525">
        <f>Plan1!B171</f>
        <v>95</v>
      </c>
      <c r="C178" s="764" t="str">
        <f>Plan1!D171</f>
        <v>EXPURGO EM INOX</v>
      </c>
      <c r="D178" s="764"/>
      <c r="E178" s="477" t="str">
        <f>Plan1!E171</f>
        <v>UN</v>
      </c>
      <c r="F178" s="471">
        <f>Plan1!G171</f>
        <v>1</v>
      </c>
      <c r="G178" s="471">
        <f>Plan1!I171</f>
        <v>304.19</v>
      </c>
      <c r="H178" s="471">
        <f t="shared" si="6"/>
        <v>385.86</v>
      </c>
      <c r="I178" s="482">
        <f t="shared" si="7"/>
        <v>385.86</v>
      </c>
      <c r="K178" s="182"/>
    </row>
    <row r="179" spans="1:11" ht="24.75" customHeight="1">
      <c r="A179" s="525" t="str">
        <f>Plan1!C172</f>
        <v>10.12</v>
      </c>
      <c r="B179" s="525">
        <f>Plan1!B172</f>
        <v>54</v>
      </c>
      <c r="C179" s="764" t="str">
        <f>Plan1!D172</f>
        <v>TORNEIRA AUTOMATICA CROMADA 1/2" OU 3/4" PARA LAVATORIO, COM ENGATE FLEXIVEL
METÁLICO 1/2"X30CM</v>
      </c>
      <c r="D179" s="764"/>
      <c r="E179" s="477" t="str">
        <f>Plan1!E172</f>
        <v>UN</v>
      </c>
      <c r="F179" s="471">
        <f>Plan1!G172</f>
        <v>17</v>
      </c>
      <c r="G179" s="471">
        <f>Plan1!I172</f>
        <v>245.39</v>
      </c>
      <c r="H179" s="471">
        <f t="shared" si="6"/>
        <v>311.27</v>
      </c>
      <c r="I179" s="482">
        <f t="shared" si="7"/>
        <v>5291.59</v>
      </c>
      <c r="K179" s="182"/>
    </row>
    <row r="180" spans="1:11" ht="15.75" customHeight="1">
      <c r="A180" s="525" t="str">
        <f>Plan1!C173</f>
        <v>10.13</v>
      </c>
      <c r="B180" s="525">
        <f>Plan1!B173</f>
        <v>86914</v>
      </c>
      <c r="C180" s="764" t="str">
        <f>Plan1!D173</f>
        <v>TORNEIRA CROMADA 1/2" PARA LIMPEZA</v>
      </c>
      <c r="D180" s="764"/>
      <c r="E180" s="477" t="str">
        <f>Plan1!E173</f>
        <v>UN</v>
      </c>
      <c r="F180" s="471">
        <f>Plan1!G173</f>
        <v>5</v>
      </c>
      <c r="G180" s="471">
        <f>Plan1!I173</f>
        <v>25.83</v>
      </c>
      <c r="H180" s="471">
        <f t="shared" si="6"/>
        <v>32.76</v>
      </c>
      <c r="I180" s="482">
        <f t="shared" si="7"/>
        <v>163.79999999999998</v>
      </c>
      <c r="K180" s="182"/>
    </row>
    <row r="181" spans="1:11" ht="15.75" customHeight="1">
      <c r="A181" s="525" t="str">
        <f>Plan1!C174</f>
        <v>10.14</v>
      </c>
      <c r="B181" s="525">
        <f>Plan1!B174</f>
        <v>55</v>
      </c>
      <c r="C181" s="764" t="str">
        <f>Plan1!D174</f>
        <v>TORNEIRA AUTOMATICA CROMADA TUBO MOVEL PARA BANCADA 1/2" OU 3/4" PARA PIAS</v>
      </c>
      <c r="D181" s="764"/>
      <c r="E181" s="477" t="str">
        <f>Plan1!E174</f>
        <v>UN</v>
      </c>
      <c r="F181" s="471">
        <f>Plan1!G174</f>
        <v>10</v>
      </c>
      <c r="G181" s="471">
        <f>Plan1!I174</f>
        <v>245.39</v>
      </c>
      <c r="H181" s="471">
        <f t="shared" si="6"/>
        <v>311.27</v>
      </c>
      <c r="I181" s="482">
        <f t="shared" si="7"/>
        <v>3112.7</v>
      </c>
      <c r="K181" s="182"/>
    </row>
    <row r="182" spans="1:11" ht="15.75" customHeight="1">
      <c r="A182" s="525" t="str">
        <f>Plan1!C175</f>
        <v>10.15</v>
      </c>
      <c r="B182" s="525">
        <f>Plan1!B175</f>
        <v>9535</v>
      </c>
      <c r="C182" s="764" t="str">
        <f>Plan1!D175</f>
        <v>CHUVEIRO ELETRICO COMUM TIPO DUCHA</v>
      </c>
      <c r="D182" s="764"/>
      <c r="E182" s="477" t="str">
        <f>Plan1!E175</f>
        <v>UN</v>
      </c>
      <c r="F182" s="471">
        <f>Plan1!G175</f>
        <v>3</v>
      </c>
      <c r="G182" s="471">
        <f>Plan1!I175</f>
        <v>56.26</v>
      </c>
      <c r="H182" s="471">
        <f t="shared" si="6"/>
        <v>71.36</v>
      </c>
      <c r="I182" s="482">
        <f t="shared" si="7"/>
        <v>214.07999999999998</v>
      </c>
      <c r="K182" s="182"/>
    </row>
    <row r="183" spans="1:11" hidden="1">
      <c r="A183" s="525">
        <f>Plan1!C176</f>
        <v>0</v>
      </c>
      <c r="B183" s="525">
        <f>Plan1!B176</f>
        <v>0</v>
      </c>
      <c r="C183" s="764">
        <f>Plan1!D176</f>
        <v>0</v>
      </c>
      <c r="D183" s="764"/>
      <c r="E183" s="477">
        <f>Plan1!E176</f>
        <v>0</v>
      </c>
      <c r="F183" s="471">
        <f>Plan1!G176</f>
        <v>0</v>
      </c>
      <c r="G183" s="471">
        <f>Plan1!I176</f>
        <v>0</v>
      </c>
      <c r="H183" s="471">
        <f t="shared" si="6"/>
        <v>0</v>
      </c>
      <c r="I183" s="482">
        <f t="shared" si="7"/>
        <v>0</v>
      </c>
      <c r="K183" s="182"/>
    </row>
    <row r="184" spans="1:11" ht="15.75" customHeight="1">
      <c r="A184" s="525" t="str">
        <f>Plan1!C177</f>
        <v>10.16</v>
      </c>
      <c r="B184" s="525">
        <f>Plan1!B177</f>
        <v>89985</v>
      </c>
      <c r="C184" s="764" t="str">
        <f>Plan1!D177</f>
        <v>REGISTRO PRESSAO 3/4" COM CANOPLA ACABAMENTO CROMADO SIMPLES</v>
      </c>
      <c r="D184" s="764"/>
      <c r="E184" s="477" t="str">
        <f>Plan1!E177</f>
        <v>UN</v>
      </c>
      <c r="F184" s="471">
        <f>Plan1!G177</f>
        <v>3</v>
      </c>
      <c r="G184" s="471">
        <f>Plan1!I177</f>
        <v>40.880000000000003</v>
      </c>
      <c r="H184" s="471">
        <f t="shared" si="6"/>
        <v>51.86</v>
      </c>
      <c r="I184" s="482">
        <f t="shared" si="7"/>
        <v>155.57999999999998</v>
      </c>
      <c r="K184" s="182"/>
    </row>
    <row r="185" spans="1:11" ht="15.75" customHeight="1">
      <c r="A185" s="525" t="str">
        <f>Plan1!C178</f>
        <v>10.17</v>
      </c>
      <c r="B185" s="525">
        <f>Plan1!B178</f>
        <v>40729</v>
      </c>
      <c r="C185" s="764" t="str">
        <f>Plan1!D178</f>
        <v>VALVULA DESCARGA 1.1/2" COM REGISTRO, ACABAMENTO EM METAL CROMADO</v>
      </c>
      <c r="D185" s="764"/>
      <c r="E185" s="477" t="str">
        <f>Plan1!E178</f>
        <v>UN</v>
      </c>
      <c r="F185" s="471">
        <f>Plan1!G178</f>
        <v>8</v>
      </c>
      <c r="G185" s="471">
        <f>Plan1!I178</f>
        <v>198.6</v>
      </c>
      <c r="H185" s="471">
        <f t="shared" si="6"/>
        <v>251.92</v>
      </c>
      <c r="I185" s="482">
        <f t="shared" si="7"/>
        <v>2015.36</v>
      </c>
      <c r="K185" s="182"/>
    </row>
    <row r="186" spans="1:11" ht="15.75" customHeight="1">
      <c r="A186" s="525" t="str">
        <f>Plan1!C179</f>
        <v>10.18</v>
      </c>
      <c r="B186" s="525">
        <f>Plan1!B179</f>
        <v>89987</v>
      </c>
      <c r="C186" s="764" t="str">
        <f>Plan1!D179</f>
        <v>REGISTRO GAVETA 3/4" COM CANOPLA ACABAMENTO CROMADO SIMPLES</v>
      </c>
      <c r="D186" s="764"/>
      <c r="E186" s="477" t="str">
        <f>Plan1!E179</f>
        <v>UN</v>
      </c>
      <c r="F186" s="471">
        <f>Plan1!G179</f>
        <v>20</v>
      </c>
      <c r="G186" s="471">
        <f>Plan1!I179</f>
        <v>42.87</v>
      </c>
      <c r="H186" s="471">
        <f t="shared" si="6"/>
        <v>54.38</v>
      </c>
      <c r="I186" s="482">
        <f t="shared" si="7"/>
        <v>1087.6000000000001</v>
      </c>
      <c r="K186" s="182"/>
    </row>
    <row r="187" spans="1:11" ht="15.75" hidden="1" customHeight="1">
      <c r="A187" s="525" t="str">
        <f>Plan1!C180</f>
        <v>10.19</v>
      </c>
      <c r="B187" s="525" t="str">
        <f>Plan1!B180</f>
        <v>POÇ-ART-085</v>
      </c>
      <c r="C187" s="764" t="str">
        <f>Plan1!D180</f>
        <v>RESERVATÓRIO D'ÁGUA DE FIBRA CILÍNDRICO, CAPACIDADE 5.000L</v>
      </c>
      <c r="D187" s="764"/>
      <c r="E187" s="477" t="str">
        <f>Plan1!E180</f>
        <v>UN</v>
      </c>
      <c r="F187" s="471">
        <f>Plan1!G180</f>
        <v>0</v>
      </c>
      <c r="G187" s="471">
        <f>Plan1!I180</f>
        <v>1992.15</v>
      </c>
      <c r="H187" s="471">
        <f t="shared" si="6"/>
        <v>2527.0100000000002</v>
      </c>
      <c r="I187" s="482">
        <f t="shared" si="7"/>
        <v>0</v>
      </c>
      <c r="K187" s="182"/>
    </row>
    <row r="188" spans="1:11">
      <c r="A188" s="525" t="str">
        <f>Plan1!C181</f>
        <v>10.20</v>
      </c>
      <c r="B188" s="525">
        <f>Plan1!B181</f>
        <v>94796</v>
      </c>
      <c r="C188" s="764" t="str">
        <f>Plan1!D181</f>
        <v>TORNEIRA DE BOIA REAL 3/4"</v>
      </c>
      <c r="D188" s="764"/>
      <c r="E188" s="477" t="str">
        <f>Plan1!E181</f>
        <v>UN</v>
      </c>
      <c r="F188" s="471">
        <f>Plan1!G181</f>
        <v>1</v>
      </c>
      <c r="G188" s="471">
        <f>Plan1!I181</f>
        <v>59.22</v>
      </c>
      <c r="H188" s="471">
        <f t="shared" si="6"/>
        <v>75.12</v>
      </c>
      <c r="I188" s="482">
        <f t="shared" si="7"/>
        <v>75.12</v>
      </c>
      <c r="K188" s="182"/>
    </row>
    <row r="189" spans="1:11" ht="15.75" customHeight="1">
      <c r="A189" s="525" t="str">
        <f>Plan1!C182</f>
        <v>10.21</v>
      </c>
      <c r="B189" s="525">
        <f>Plan1!B182</f>
        <v>72618</v>
      </c>
      <c r="C189" s="764" t="str">
        <f>Plan1!D182</f>
        <v>LUVA DE ACO GALVANIZADO 3/4"</v>
      </c>
      <c r="D189" s="764"/>
      <c r="E189" s="477" t="str">
        <f>Plan1!E182</f>
        <v>UN</v>
      </c>
      <c r="F189" s="471">
        <f>Plan1!G182</f>
        <v>1</v>
      </c>
      <c r="G189" s="471">
        <f>Plan1!I182</f>
        <v>8.4700000000000006</v>
      </c>
      <c r="H189" s="471">
        <f t="shared" si="6"/>
        <v>10.74</v>
      </c>
      <c r="I189" s="482">
        <f t="shared" si="7"/>
        <v>10.74</v>
      </c>
      <c r="K189" s="182"/>
    </row>
    <row r="190" spans="1:11" ht="15.75" hidden="1" customHeight="1">
      <c r="A190" s="525" t="str">
        <f>Plan1!C183</f>
        <v>10.22</v>
      </c>
      <c r="B190" s="525" t="str">
        <f>Plan1!B183</f>
        <v>74185/001</v>
      </c>
      <c r="C190" s="764" t="str">
        <f>Plan1!D183</f>
        <v>REGISTRO GAVETA 3/4" BRUTO LATAO - FORNEC. E INSTALACAO</v>
      </c>
      <c r="D190" s="764"/>
      <c r="E190" s="477" t="str">
        <f>Plan1!E183</f>
        <v>UN</v>
      </c>
      <c r="F190" s="471">
        <f>Plan1!G183</f>
        <v>2</v>
      </c>
      <c r="G190" s="471">
        <f>Plan1!I183</f>
        <v>35.18</v>
      </c>
      <c r="H190" s="471">
        <f t="shared" si="6"/>
        <v>44.63</v>
      </c>
      <c r="I190" s="482">
        <f t="shared" si="7"/>
        <v>89.26</v>
      </c>
      <c r="K190" s="182"/>
    </row>
    <row r="191" spans="1:11" ht="15.75" customHeight="1">
      <c r="A191" s="525" t="str">
        <f>Plan1!C184</f>
        <v>10.23</v>
      </c>
      <c r="B191" s="525">
        <f>Plan1!B184</f>
        <v>89491</v>
      </c>
      <c r="C191" s="764" t="str">
        <f>Plan1!D184</f>
        <v>CAIXA SIFONADA PVC COM GRELHA</v>
      </c>
      <c r="D191" s="764"/>
      <c r="E191" s="477" t="str">
        <f>Plan1!E184</f>
        <v>UN</v>
      </c>
      <c r="F191" s="471">
        <f>Plan1!G184</f>
        <v>11</v>
      </c>
      <c r="G191" s="471">
        <f>Plan1!I184</f>
        <v>37.54</v>
      </c>
      <c r="H191" s="471">
        <f t="shared" si="6"/>
        <v>47.62</v>
      </c>
      <c r="I191" s="482">
        <f t="shared" si="7"/>
        <v>523.81999999999994</v>
      </c>
      <c r="K191" s="182"/>
    </row>
    <row r="192" spans="1:11" hidden="1">
      <c r="A192" s="525">
        <f>Plan1!C185</f>
        <v>0</v>
      </c>
      <c r="B192" s="525">
        <f>Plan1!B185</f>
        <v>0</v>
      </c>
      <c r="C192" s="764">
        <f>Plan1!D185</f>
        <v>0</v>
      </c>
      <c r="D192" s="764"/>
      <c r="E192" s="477">
        <f>Plan1!E185</f>
        <v>0</v>
      </c>
      <c r="F192" s="471">
        <f>Plan1!G185</f>
        <v>0</v>
      </c>
      <c r="G192" s="471">
        <f>Plan1!I185</f>
        <v>0</v>
      </c>
      <c r="H192" s="471">
        <f t="shared" si="6"/>
        <v>0</v>
      </c>
      <c r="I192" s="482">
        <f t="shared" si="7"/>
        <v>0</v>
      </c>
      <c r="K192" s="182"/>
    </row>
    <row r="193" spans="1:11" hidden="1">
      <c r="A193" s="525" t="str">
        <f>Plan1!C186</f>
        <v>10.24</v>
      </c>
      <c r="B193" s="525" t="str">
        <f>Plan1!B186</f>
        <v>73959/001</v>
      </c>
      <c r="C193" s="764" t="str">
        <f>Plan1!D186</f>
        <v>PONTO DE AGUA FRIA 3/4"</v>
      </c>
      <c r="D193" s="764"/>
      <c r="E193" s="477" t="str">
        <f>Plan1!E186</f>
        <v>PT</v>
      </c>
      <c r="F193" s="471">
        <f>Plan1!G186</f>
        <v>0</v>
      </c>
      <c r="G193" s="471">
        <f>Plan1!I186</f>
        <v>45.47</v>
      </c>
      <c r="H193" s="471">
        <f t="shared" si="6"/>
        <v>57.68</v>
      </c>
      <c r="I193" s="482">
        <f t="shared" si="7"/>
        <v>0</v>
      </c>
      <c r="K193" s="182"/>
    </row>
    <row r="194" spans="1:11" ht="15.75" hidden="1" customHeight="1">
      <c r="A194" s="525" t="str">
        <f>Plan1!C187</f>
        <v>10.25</v>
      </c>
      <c r="B194" s="525" t="str">
        <f>Plan1!B187</f>
        <v>INST-AGU-005</v>
      </c>
      <c r="C194" s="764" t="str">
        <f>Plan1!D187</f>
        <v>PONTO DE AGUA FRIA 1 1/2"</v>
      </c>
      <c r="D194" s="764"/>
      <c r="E194" s="477" t="str">
        <f>Plan1!E187</f>
        <v>UN</v>
      </c>
      <c r="F194" s="471">
        <f>Plan1!G187</f>
        <v>0</v>
      </c>
      <c r="G194" s="471">
        <f>Plan1!I187</f>
        <v>65.069999999999993</v>
      </c>
      <c r="H194" s="471">
        <f t="shared" si="6"/>
        <v>82.54</v>
      </c>
      <c r="I194" s="482">
        <f t="shared" si="7"/>
        <v>0</v>
      </c>
      <c r="K194" s="182"/>
    </row>
    <row r="195" spans="1:11" ht="15.75" hidden="1" customHeight="1">
      <c r="A195" s="525" t="str">
        <f>Plan1!C188</f>
        <v>10.26</v>
      </c>
      <c r="B195" s="525" t="str">
        <f>Plan1!B188</f>
        <v>INST-ESG-005</v>
      </c>
      <c r="C195" s="764" t="str">
        <f>Plan1!D188</f>
        <v>PONTO DE ESGOTO DN 50</v>
      </c>
      <c r="D195" s="764"/>
      <c r="E195" s="477" t="str">
        <f>Plan1!E188</f>
        <v>UN</v>
      </c>
      <c r="F195" s="471">
        <f>Plan1!G188</f>
        <v>0</v>
      </c>
      <c r="G195" s="471">
        <f>Plan1!I188</f>
        <v>45.47</v>
      </c>
      <c r="H195" s="471">
        <f t="shared" si="6"/>
        <v>57.68</v>
      </c>
      <c r="I195" s="482">
        <f t="shared" si="7"/>
        <v>0</v>
      </c>
      <c r="K195" s="182"/>
    </row>
    <row r="196" spans="1:11" hidden="1">
      <c r="A196" s="525" t="str">
        <f>Plan1!C189</f>
        <v>10.27</v>
      </c>
      <c r="B196" s="525" t="str">
        <f>Plan1!B189</f>
        <v>73958/001</v>
      </c>
      <c r="C196" s="764" t="str">
        <f>Plan1!D189</f>
        <v>PONTO DE ESGOTO DN 100</v>
      </c>
      <c r="D196" s="764"/>
      <c r="E196" s="477" t="str">
        <f>Plan1!E189</f>
        <v>PT</v>
      </c>
      <c r="F196" s="471">
        <f>Plan1!G189</f>
        <v>0</v>
      </c>
      <c r="G196" s="471">
        <f>Plan1!I189</f>
        <v>55.27</v>
      </c>
      <c r="H196" s="471">
        <f t="shared" si="6"/>
        <v>70.11</v>
      </c>
      <c r="I196" s="482">
        <f t="shared" si="7"/>
        <v>0</v>
      </c>
      <c r="K196" s="182"/>
    </row>
    <row r="197" spans="1:11" hidden="1">
      <c r="A197" s="525">
        <f>Plan1!C190</f>
        <v>0</v>
      </c>
      <c r="B197" s="525">
        <f>Plan1!B190</f>
        <v>0</v>
      </c>
      <c r="C197" s="764">
        <f>Plan1!D190</f>
        <v>0</v>
      </c>
      <c r="D197" s="764"/>
      <c r="E197" s="477">
        <f>Plan1!E190</f>
        <v>0</v>
      </c>
      <c r="F197" s="471">
        <f>Plan1!G190</f>
        <v>0</v>
      </c>
      <c r="G197" s="471">
        <f>Plan1!I190</f>
        <v>0</v>
      </c>
      <c r="H197" s="471">
        <f t="shared" si="6"/>
        <v>0</v>
      </c>
      <c r="I197" s="482">
        <f t="shared" si="7"/>
        <v>0</v>
      </c>
      <c r="K197" s="182"/>
    </row>
    <row r="198" spans="1:11" ht="49.5" customHeight="1">
      <c r="A198" s="525" t="str">
        <f>Plan1!C191</f>
        <v>10.28</v>
      </c>
      <c r="B198" s="525" t="str">
        <f>Plan1!B191</f>
        <v>74104/001</v>
      </c>
      <c r="C198" s="764" t="str">
        <f>Plan1!D191</f>
        <v>CAIXA DE INSPEÇÃO  EM ALVENARIA  DE TIJOLO MACIÇO  60X60X60CM,  REVESTIDA INTERNAMENTO COM BARRA LISA (CIMENTO E AREIA, TRAÇO 1:4) E=2,0CM, COM TAMPA PRÉ-MOLDADA DE CONCRETO E FUNDO DE CONCRETO 15MPA TIPO C - ESCAVAÇÃO E
CONFECÇÃO - ÁGUAS PLUVIAIS E ESGOTO</v>
      </c>
      <c r="D198" s="764"/>
      <c r="E198" s="477" t="str">
        <f>Plan1!E191</f>
        <v>UN</v>
      </c>
      <c r="F198" s="471">
        <f>Plan1!G191</f>
        <v>22</v>
      </c>
      <c r="G198" s="471">
        <f>Plan1!I191</f>
        <v>117.92</v>
      </c>
      <c r="H198" s="471">
        <f t="shared" si="6"/>
        <v>149.58000000000001</v>
      </c>
      <c r="I198" s="482">
        <f t="shared" si="7"/>
        <v>3290.76</v>
      </c>
      <c r="K198" s="182"/>
    </row>
    <row r="199" spans="1:11" ht="30" customHeight="1">
      <c r="A199" s="525" t="str">
        <f>Plan1!C192</f>
        <v>10.29</v>
      </c>
      <c r="B199" s="525">
        <f>Plan1!B192</f>
        <v>83670</v>
      </c>
      <c r="C199" s="764" t="str">
        <f>Plan1!D192</f>
        <v>TUBO PVC ÁGUAS PLUVIAIS PREDIAL DN 75MM, INCLUSIVE CONEXOES - FORNECIMENTO
E INSTALACAO</v>
      </c>
      <c r="D199" s="764"/>
      <c r="E199" s="477" t="str">
        <f>Plan1!E192</f>
        <v>M</v>
      </c>
      <c r="F199" s="471">
        <f>Plan1!G192</f>
        <v>30.4</v>
      </c>
      <c r="G199" s="471">
        <f>Plan1!I192</f>
        <v>37.58</v>
      </c>
      <c r="H199" s="471">
        <f t="shared" si="6"/>
        <v>47.67</v>
      </c>
      <c r="I199" s="482">
        <f t="shared" si="7"/>
        <v>1449.1679999999999</v>
      </c>
      <c r="K199" s="182"/>
    </row>
    <row r="200" spans="1:11" ht="32.25" customHeight="1">
      <c r="A200" s="525" t="str">
        <f>Plan1!C193</f>
        <v>10.30</v>
      </c>
      <c r="B200" s="525">
        <f>Plan1!B193</f>
        <v>83671</v>
      </c>
      <c r="C200" s="764" t="str">
        <f>Plan1!D193</f>
        <v>TUBO PVC ESGOTO  /  ÁGUAS PLUVIAIS   PREDIAL  DN 100MM -  FORNECIMENTO   E
INSTALACAO</v>
      </c>
      <c r="D200" s="764"/>
      <c r="E200" s="477" t="str">
        <f>Plan1!E193</f>
        <v>M</v>
      </c>
      <c r="F200" s="471">
        <f>Plan1!G193</f>
        <v>186</v>
      </c>
      <c r="G200" s="471">
        <f>Plan1!I193</f>
        <v>40.49</v>
      </c>
      <c r="H200" s="471">
        <f t="shared" si="6"/>
        <v>51.36</v>
      </c>
      <c r="I200" s="482">
        <f t="shared" si="7"/>
        <v>9552.9599999999991</v>
      </c>
      <c r="K200" s="182"/>
    </row>
    <row r="201" spans="1:11" hidden="1">
      <c r="A201" s="525">
        <f>Plan1!C194</f>
        <v>0</v>
      </c>
      <c r="B201" s="525">
        <f>Plan1!B194</f>
        <v>0</v>
      </c>
      <c r="C201" s="764"/>
      <c r="D201" s="764"/>
      <c r="E201" s="477">
        <f>Plan1!E194</f>
        <v>0</v>
      </c>
      <c r="F201" s="471">
        <f>Plan1!G194</f>
        <v>0</v>
      </c>
      <c r="G201" s="471">
        <f>Plan1!I194</f>
        <v>0</v>
      </c>
      <c r="H201" s="471">
        <f t="shared" si="6"/>
        <v>0</v>
      </c>
      <c r="I201" s="482">
        <f t="shared" si="7"/>
        <v>0</v>
      </c>
    </row>
    <row r="202" spans="1:11">
      <c r="A202" s="529">
        <f>Plan1!C195</f>
        <v>11</v>
      </c>
      <c r="B202" s="529">
        <f>Plan1!B195</f>
        <v>0</v>
      </c>
      <c r="C202" s="765" t="str">
        <f>Plan1!D195</f>
        <v>REDE AR COMPRIMIDO</v>
      </c>
      <c r="D202" s="765"/>
      <c r="E202" s="480">
        <f>Plan1!E195</f>
        <v>0</v>
      </c>
      <c r="F202" s="475">
        <f>Plan1!G195</f>
        <v>0</v>
      </c>
      <c r="G202" s="475">
        <f>Plan1!I195</f>
        <v>0</v>
      </c>
      <c r="H202" s="474">
        <f t="shared" si="6"/>
        <v>0</v>
      </c>
      <c r="I202" s="486">
        <f t="shared" si="7"/>
        <v>0</v>
      </c>
      <c r="J202" s="405">
        <f>SUM(I203:I206)</f>
        <v>23662.47</v>
      </c>
    </row>
    <row r="203" spans="1:11" ht="15.75" customHeight="1">
      <c r="A203" s="525" t="str">
        <f>Plan1!C196</f>
        <v>11.1</v>
      </c>
      <c r="B203" s="525" t="str">
        <f>Plan1!B196</f>
        <v>HID-TUB-130</v>
      </c>
      <c r="C203" s="764" t="str">
        <f>Plan1!D196</f>
        <v>TUBO DE COBRE CLASSE A -15MM, INCLUSO CONEXÕES, FIXAÇÕES</v>
      </c>
      <c r="D203" s="764"/>
      <c r="E203" s="477" t="str">
        <f>Plan1!E196</f>
        <v>M</v>
      </c>
      <c r="F203" s="471">
        <f>Plan1!G196</f>
        <v>30</v>
      </c>
      <c r="G203" s="471">
        <f>Plan1!I196</f>
        <v>29.32</v>
      </c>
      <c r="H203" s="471">
        <f t="shared" si="6"/>
        <v>37.19</v>
      </c>
      <c r="I203" s="482">
        <f t="shared" si="7"/>
        <v>1115.6999999999998</v>
      </c>
    </row>
    <row r="204" spans="1:11" ht="15.75" customHeight="1">
      <c r="A204" s="525" t="str">
        <f>Plan1!C197</f>
        <v>11.2</v>
      </c>
      <c r="B204" s="525" t="str">
        <f>Plan1!B197</f>
        <v>73870/001</v>
      </c>
      <c r="C204" s="764" t="str">
        <f>Plan1!D197</f>
        <v>VÁLVULA ESFERA LATÃO CROMADO 1/2"</v>
      </c>
      <c r="D204" s="764"/>
      <c r="E204" s="477" t="str">
        <f>Plan1!E197</f>
        <v>UN</v>
      </c>
      <c r="F204" s="471">
        <f>Plan1!G197</f>
        <v>1</v>
      </c>
      <c r="G204" s="471">
        <f>Plan1!I197</f>
        <v>37</v>
      </c>
      <c r="H204" s="471">
        <f t="shared" si="6"/>
        <v>46.93</v>
      </c>
      <c r="I204" s="482">
        <f t="shared" si="7"/>
        <v>46.93</v>
      </c>
    </row>
    <row r="205" spans="1:11" ht="15.75" customHeight="1">
      <c r="A205" s="525" t="str">
        <f>Plan1!C198</f>
        <v>11.3</v>
      </c>
      <c r="B205" s="525">
        <f>Plan1!B198</f>
        <v>121</v>
      </c>
      <c r="C205" s="764" t="str">
        <f>Plan1!D198</f>
        <v>POSTO DE CONSUMO COMPLETO DUPLA RETENÇÃO</v>
      </c>
      <c r="D205" s="764"/>
      <c r="E205" s="477" t="str">
        <f>Plan1!E198</f>
        <v>UN</v>
      </c>
      <c r="F205" s="471">
        <f>Plan1!G198</f>
        <v>14</v>
      </c>
      <c r="G205" s="471">
        <f>Plan1!I198</f>
        <v>1108.5999999999999</v>
      </c>
      <c r="H205" s="471">
        <f t="shared" si="6"/>
        <v>1406.24</v>
      </c>
      <c r="I205" s="482">
        <f t="shared" si="7"/>
        <v>19687.36</v>
      </c>
    </row>
    <row r="206" spans="1:11" ht="15.75" customHeight="1">
      <c r="A206" s="525" t="str">
        <f>Plan1!C199</f>
        <v>11.4</v>
      </c>
      <c r="B206" s="525">
        <f>Plan1!B199</f>
        <v>123</v>
      </c>
      <c r="C206" s="764" t="str">
        <f>Plan1!D199</f>
        <v>FILTRO REGULADOR DE PRESSÃO 1/4"X1/2" BELL-AIR</v>
      </c>
      <c r="D206" s="764"/>
      <c r="E206" s="477" t="str">
        <f>Plan1!E199</f>
        <v>UN</v>
      </c>
      <c r="F206" s="471">
        <f>Plan1!G199</f>
        <v>2</v>
      </c>
      <c r="G206" s="471">
        <f>Plan1!I199</f>
        <v>1108.5999999999999</v>
      </c>
      <c r="H206" s="471">
        <f t="shared" si="6"/>
        <v>1406.24</v>
      </c>
      <c r="I206" s="482">
        <f t="shared" si="7"/>
        <v>2812.48</v>
      </c>
    </row>
    <row r="207" spans="1:11" hidden="1">
      <c r="A207" s="525">
        <f>Plan1!C200</f>
        <v>0</v>
      </c>
      <c r="B207" s="525">
        <f>Plan1!B200</f>
        <v>0</v>
      </c>
      <c r="C207" s="764"/>
      <c r="D207" s="764"/>
      <c r="E207" s="477">
        <f>Plan1!E200</f>
        <v>0</v>
      </c>
      <c r="F207" s="471">
        <f>Plan1!G200</f>
        <v>0</v>
      </c>
      <c r="G207" s="471">
        <f>Plan1!I200</f>
        <v>0</v>
      </c>
      <c r="H207" s="471">
        <f t="shared" si="6"/>
        <v>0</v>
      </c>
      <c r="I207" s="482">
        <f t="shared" si="7"/>
        <v>0</v>
      </c>
    </row>
    <row r="208" spans="1:11">
      <c r="A208" s="529">
        <f>Plan1!C201</f>
        <v>12</v>
      </c>
      <c r="B208" s="529">
        <f>Plan1!B201</f>
        <v>0</v>
      </c>
      <c r="C208" s="765" t="str">
        <f>Plan1!D201</f>
        <v>COMUNICAÇÃO VISUAL</v>
      </c>
      <c r="D208" s="765"/>
      <c r="E208" s="480">
        <f>Plan1!E201</f>
        <v>0</v>
      </c>
      <c r="F208" s="475">
        <f>Plan1!G201</f>
        <v>0</v>
      </c>
      <c r="G208" s="475">
        <f>Plan1!I201</f>
        <v>0</v>
      </c>
      <c r="H208" s="471">
        <f t="shared" si="6"/>
        <v>0</v>
      </c>
      <c r="I208" s="486">
        <f t="shared" si="7"/>
        <v>0</v>
      </c>
      <c r="J208" s="405">
        <f>SUM(I209:I214)</f>
        <v>2783.35</v>
      </c>
    </row>
    <row r="209" spans="1:11" ht="45" customHeight="1">
      <c r="A209" s="525" t="str">
        <f>Plan1!C202</f>
        <v>12.1</v>
      </c>
      <c r="B209" s="525" t="str">
        <f>Plan1!B202</f>
        <v>PLA-ALU-025</v>
      </c>
      <c r="C209" s="764" t="str">
        <f>Plan1!D202</f>
        <v>PLACAS  DE IDENTIFICAÇÃO  "1" EM CHAPA  AÇO GALVANIZADO  Nº 26 COM PINTURA
AUTOMITIVA PU, COM 2 POSTES RETO EM AÇO COR NATURAL ENGASTADO NO SOLO. APLICAÇÃO DE ADESIVO VINIL MONOMÉRICO. DIMENSÃO 150X77CM</v>
      </c>
      <c r="D209" s="764"/>
      <c r="E209" s="477" t="str">
        <f>Plan1!E202</f>
        <v>UN</v>
      </c>
      <c r="F209" s="471">
        <f>Plan1!G202</f>
        <v>1</v>
      </c>
      <c r="G209" s="471">
        <f>Plan1!I202</f>
        <v>760.41</v>
      </c>
      <c r="H209" s="471">
        <f t="shared" si="6"/>
        <v>964.57</v>
      </c>
      <c r="I209" s="482">
        <f t="shared" si="7"/>
        <v>964.57</v>
      </c>
    </row>
    <row r="210" spans="1:11" ht="30.75" customHeight="1">
      <c r="A210" s="525" t="str">
        <f>Plan1!C203</f>
        <v>12.2</v>
      </c>
      <c r="B210" s="525" t="str">
        <f>Plan1!B203</f>
        <v>INC-PLA-005</v>
      </c>
      <c r="C210" s="764" t="str">
        <f>Plan1!D203</f>
        <v>PLACA DE SINALIZAÇÃO "2" EM PVC ADESIVADO COM ADESIVO POLIMÉRICO RECORTADO ELETRONICAMENTE E FIXADO À PAREDE COM FITA DUPLA FACE. DIM 80X41CM</v>
      </c>
      <c r="D210" s="764"/>
      <c r="E210" s="477" t="str">
        <f>Plan1!E203</f>
        <v>UN</v>
      </c>
      <c r="F210" s="471">
        <f>Plan1!G203</f>
        <v>3</v>
      </c>
      <c r="G210" s="471">
        <f>Plan1!I203</f>
        <v>21.96</v>
      </c>
      <c r="H210" s="471">
        <f t="shared" si="6"/>
        <v>27.86</v>
      </c>
      <c r="I210" s="482">
        <f t="shared" si="7"/>
        <v>83.58</v>
      </c>
    </row>
    <row r="211" spans="1:11" ht="35.25" customHeight="1">
      <c r="A211" s="525" t="str">
        <f>Plan1!C204</f>
        <v>12.3</v>
      </c>
      <c r="B211" s="525" t="str">
        <f>Plan1!B204</f>
        <v>INC-PLA-010</v>
      </c>
      <c r="C211" s="764" t="str">
        <f>Plan1!D204</f>
        <v>PLACA DE SINALIZAÇÃO "3" EM PVC ADESIVADO COM ADESIVO POLIMÉRICO RECORTADO ELETRONICAMENTE E FIXADO AO TETO POR CABO DE AÇO 2MM. DIM 40X50CM</v>
      </c>
      <c r="D211" s="764"/>
      <c r="E211" s="477" t="str">
        <f>Plan1!E204</f>
        <v>UN</v>
      </c>
      <c r="F211" s="471">
        <f>Plan1!G204</f>
        <v>5</v>
      </c>
      <c r="G211" s="471">
        <f>Plan1!I204</f>
        <v>26.49</v>
      </c>
      <c r="H211" s="471">
        <f t="shared" si="6"/>
        <v>33.6</v>
      </c>
      <c r="I211" s="482">
        <f t="shared" si="7"/>
        <v>168</v>
      </c>
    </row>
    <row r="212" spans="1:11" ht="36" customHeight="1">
      <c r="A212" s="525" t="str">
        <f>Plan1!C205</f>
        <v>12.4</v>
      </c>
      <c r="B212" s="525" t="str">
        <f>Plan1!B205</f>
        <v>PLA-ACO-010</v>
      </c>
      <c r="C212" s="764" t="str">
        <f>Plan1!D205</f>
        <v>PLACA DE SINALIZAÇÃO  "5 - FACHADA" EM CHAPA  DE AÇO GALVANIZADO Nº 26 COM
PINTURA AUTOMOTIVA PU, FIXADO À PAREDE COM PARAFUSOS. APLICAÇÃO DE ADESIVO VINIL MONOMÉRICO. DIM 150X60CM</v>
      </c>
      <c r="D212" s="764"/>
      <c r="E212" s="477" t="str">
        <f>Plan1!E205</f>
        <v>UN</v>
      </c>
      <c r="F212" s="471">
        <f>Plan1!G205</f>
        <v>1</v>
      </c>
      <c r="G212" s="471">
        <f>Plan1!I205</f>
        <v>240.36</v>
      </c>
      <c r="H212" s="471">
        <f t="shared" si="6"/>
        <v>304.89</v>
      </c>
      <c r="I212" s="482">
        <f t="shared" si="7"/>
        <v>304.89</v>
      </c>
    </row>
    <row r="213" spans="1:11" ht="42" customHeight="1">
      <c r="A213" s="525" t="str">
        <f>Plan1!C206</f>
        <v>12.5</v>
      </c>
      <c r="B213" s="525" t="str">
        <f>Plan1!B206</f>
        <v>INC-PLA-010</v>
      </c>
      <c r="C213" s="764" t="str">
        <f>Plan1!D206</f>
        <v>PLACA DE  IDENTIFICAÇÃO   "6"  EM  PVC ADESIVADO   COM ADESIVO POLIMÉRICO
RECORTADO  ELETRONICAMENTE  E FIXADO  À PAREDE  COM FITA DUPLA  FACE.  DIM
20X10CM</v>
      </c>
      <c r="D213" s="764"/>
      <c r="E213" s="477" t="str">
        <f>Plan1!E206</f>
        <v>UN</v>
      </c>
      <c r="F213" s="471">
        <f>Plan1!G206</f>
        <v>21</v>
      </c>
      <c r="G213" s="471">
        <f>Plan1!I206</f>
        <v>42.34</v>
      </c>
      <c r="H213" s="471">
        <f t="shared" si="6"/>
        <v>53.71</v>
      </c>
      <c r="I213" s="482">
        <f t="shared" si="7"/>
        <v>1127.9100000000001</v>
      </c>
    </row>
    <row r="214" spans="1:11" ht="38.25" customHeight="1" thickBot="1">
      <c r="A214" s="525" t="str">
        <f>Plan1!C207</f>
        <v>12.6</v>
      </c>
      <c r="B214" s="525" t="str">
        <f>Plan1!B207</f>
        <v>INC-PLA-010</v>
      </c>
      <c r="C214" s="764" t="str">
        <f>Plan1!D207</f>
        <v>PLACA DE INDICAÇÃO "7" EM PVC ADESIVADO COM ADESIVO POLIMÉRICO RECORTADO
ELETRONICAMENTE E FIXADO À PAREDE COM FITA DUPLA FACE. DIM 20X5CM - compressor e residuos</v>
      </c>
      <c r="D214" s="764"/>
      <c r="E214" s="477" t="str">
        <f>Plan1!E207</f>
        <v>UN</v>
      </c>
      <c r="F214" s="471">
        <f>Plan1!G207</f>
        <v>4</v>
      </c>
      <c r="G214" s="471">
        <f>Plan1!I207</f>
        <v>26.49</v>
      </c>
      <c r="H214" s="471">
        <f t="shared" si="6"/>
        <v>33.6</v>
      </c>
      <c r="I214" s="482">
        <f t="shared" si="7"/>
        <v>134.4</v>
      </c>
    </row>
    <row r="215" spans="1:11" ht="18" customHeight="1" thickBot="1">
      <c r="A215" s="774" t="s">
        <v>657</v>
      </c>
      <c r="B215" s="775"/>
      <c r="C215" s="775"/>
      <c r="D215" s="775"/>
      <c r="E215" s="776"/>
      <c r="F215" s="776"/>
      <c r="G215" s="776"/>
      <c r="H215" s="776"/>
      <c r="I215" s="530">
        <f>SUM(I21:I214)</f>
        <v>366426.07995000004</v>
      </c>
      <c r="J215" s="406">
        <f>SUM(J21:J214)</f>
        <v>366426.07995000004</v>
      </c>
    </row>
    <row r="216" spans="1:11" ht="14.25" customHeight="1">
      <c r="A216" s="531"/>
      <c r="B216" s="531"/>
      <c r="C216" s="531"/>
      <c r="D216" s="531"/>
      <c r="E216" s="531"/>
      <c r="F216" s="531"/>
      <c r="G216" s="531"/>
      <c r="H216" s="531"/>
      <c r="I216" s="532"/>
    </row>
    <row r="217" spans="1:11" ht="14.25" customHeight="1">
      <c r="A217" s="531"/>
      <c r="B217" s="533" t="s">
        <v>677</v>
      </c>
      <c r="C217" s="534"/>
      <c r="D217" s="534"/>
      <c r="E217" s="531"/>
      <c r="F217" s="531"/>
      <c r="G217" s="531"/>
      <c r="H217" s="531"/>
      <c r="I217" s="532"/>
    </row>
    <row r="218" spans="1:11" ht="14.25" customHeight="1">
      <c r="A218" s="531"/>
      <c r="B218" s="531"/>
      <c r="C218" s="531"/>
      <c r="D218" s="531"/>
      <c r="E218" s="531"/>
      <c r="F218" s="531"/>
      <c r="G218" s="531"/>
      <c r="H218" s="531"/>
      <c r="I218" s="532"/>
    </row>
    <row r="219" spans="1:11" ht="11.25" customHeight="1">
      <c r="A219" s="535"/>
      <c r="B219" s="535"/>
      <c r="C219" s="535"/>
      <c r="D219" s="535"/>
      <c r="E219" s="535"/>
      <c r="F219" s="535"/>
      <c r="G219" s="535"/>
      <c r="H219" s="535"/>
      <c r="I219" s="535"/>
    </row>
    <row r="220" spans="1:11" ht="11.25" customHeight="1">
      <c r="A220" s="535"/>
      <c r="B220" s="770"/>
      <c r="C220" s="770"/>
      <c r="D220" s="536"/>
      <c r="E220" s="535"/>
      <c r="F220" s="770"/>
      <c r="G220" s="770"/>
      <c r="H220" s="536"/>
      <c r="I220" s="535"/>
      <c r="K220" s="182"/>
    </row>
    <row r="221" spans="1:11">
      <c r="A221" s="537"/>
      <c r="B221" s="771" t="s">
        <v>673</v>
      </c>
      <c r="C221" s="771"/>
      <c r="D221" s="538"/>
      <c r="E221" s="537"/>
      <c r="F221" s="772" t="s">
        <v>675</v>
      </c>
      <c r="G221" s="772"/>
      <c r="H221" s="538"/>
      <c r="I221" s="537"/>
      <c r="K221" s="312"/>
    </row>
    <row r="222" spans="1:11">
      <c r="A222" s="539"/>
      <c r="B222" s="763" t="s">
        <v>674</v>
      </c>
      <c r="C222" s="763"/>
      <c r="D222" s="539"/>
      <c r="E222" s="539"/>
      <c r="F222" s="763" t="s">
        <v>676</v>
      </c>
      <c r="G222" s="763"/>
      <c r="H222" s="539"/>
      <c r="I222" s="539"/>
    </row>
    <row r="223" spans="1:11">
      <c r="A223" s="539"/>
      <c r="B223" s="763" t="s">
        <v>575</v>
      </c>
      <c r="C223" s="763"/>
      <c r="D223" s="539"/>
      <c r="E223" s="539"/>
      <c r="F223" s="539"/>
      <c r="G223" s="539"/>
      <c r="H223" s="539"/>
      <c r="I223" s="539"/>
    </row>
    <row r="224" spans="1:11" ht="11.25" customHeight="1">
      <c r="A224" s="535"/>
      <c r="B224" s="773"/>
      <c r="C224" s="773"/>
      <c r="D224" s="536"/>
      <c r="E224" s="535"/>
      <c r="F224" s="773"/>
      <c r="G224" s="773"/>
      <c r="H224" s="536"/>
      <c r="I224" s="535"/>
    </row>
    <row r="225" spans="1:9">
      <c r="A225" s="291"/>
      <c r="B225" s="769"/>
      <c r="C225" s="769"/>
      <c r="D225" s="292"/>
      <c r="E225" s="291"/>
      <c r="F225" s="769"/>
      <c r="G225" s="769"/>
      <c r="H225" s="292"/>
      <c r="I225" s="291"/>
    </row>
    <row r="226" spans="1:9" ht="12" customHeight="1"/>
    <row r="227" spans="1:9" ht="11.25" customHeight="1"/>
    <row r="228" spans="1:9" ht="12" customHeight="1"/>
    <row r="229" spans="1:9" ht="14.1" customHeight="1"/>
    <row r="230" spans="1:9" ht="4.5" customHeight="1"/>
  </sheetData>
  <mergeCells count="242">
    <mergeCell ref="A2:I2"/>
    <mergeCell ref="A3:I3"/>
    <mergeCell ref="A5:F5"/>
    <mergeCell ref="G5:I5"/>
    <mergeCell ref="A6:F6"/>
    <mergeCell ref="G6:I6"/>
    <mergeCell ref="A7:E7"/>
    <mergeCell ref="F7:I7"/>
    <mergeCell ref="A1:I1"/>
    <mergeCell ref="A8:E8"/>
    <mergeCell ref="F8:F9"/>
    <mergeCell ref="G8:G9"/>
    <mergeCell ref="H8:H9"/>
    <mergeCell ref="I8:I9"/>
    <mergeCell ref="A9:E9"/>
    <mergeCell ref="A11:C11"/>
    <mergeCell ref="E11:F11"/>
    <mergeCell ref="G11:H11"/>
    <mergeCell ref="A12:C12"/>
    <mergeCell ref="E12:F12"/>
    <mergeCell ref="G12:I14"/>
    <mergeCell ref="A13:C13"/>
    <mergeCell ref="E13:F13"/>
    <mergeCell ref="A14:C14"/>
    <mergeCell ref="E14:F14"/>
    <mergeCell ref="A15:C15"/>
    <mergeCell ref="E15:F15"/>
    <mergeCell ref="G15:I18"/>
    <mergeCell ref="A16:C16"/>
    <mergeCell ref="E16:F16"/>
    <mergeCell ref="A17:C17"/>
    <mergeCell ref="E17:F17"/>
    <mergeCell ref="A18:C18"/>
    <mergeCell ref="E18:F18"/>
    <mergeCell ref="A19:I19"/>
    <mergeCell ref="C20:D20"/>
    <mergeCell ref="C21:D21"/>
    <mergeCell ref="C22:D22"/>
    <mergeCell ref="C23:D23"/>
    <mergeCell ref="C84:D84"/>
    <mergeCell ref="C33:D33"/>
    <mergeCell ref="C34:D34"/>
    <mergeCell ref="C35:D35"/>
    <mergeCell ref="C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3:D43"/>
    <mergeCell ref="C44:D44"/>
    <mergeCell ref="C45:D45"/>
    <mergeCell ref="C46:D46"/>
    <mergeCell ref="C47:D47"/>
    <mergeCell ref="C112:D112"/>
    <mergeCell ref="C113:D113"/>
    <mergeCell ref="C114:D114"/>
    <mergeCell ref="C115:D115"/>
    <mergeCell ref="C116:D116"/>
    <mergeCell ref="C117:D117"/>
    <mergeCell ref="B225:C225"/>
    <mergeCell ref="F225:G225"/>
    <mergeCell ref="B220:C220"/>
    <mergeCell ref="F220:G220"/>
    <mergeCell ref="B221:C221"/>
    <mergeCell ref="F221:G221"/>
    <mergeCell ref="B224:C224"/>
    <mergeCell ref="F224:G224"/>
    <mergeCell ref="C133:D133"/>
    <mergeCell ref="C134:D134"/>
    <mergeCell ref="C135:D135"/>
    <mergeCell ref="A215:H215"/>
    <mergeCell ref="C164:D164"/>
    <mergeCell ref="C165:D165"/>
    <mergeCell ref="C154:D154"/>
    <mergeCell ref="C155:D155"/>
    <mergeCell ref="C156:D156"/>
    <mergeCell ref="C157:D157"/>
    <mergeCell ref="C161:D161"/>
    <mergeCell ref="C162:D162"/>
    <mergeCell ref="C163:D163"/>
    <mergeCell ref="C118:D118"/>
    <mergeCell ref="C119:D119"/>
    <mergeCell ref="C120:D120"/>
    <mergeCell ref="C121:D121"/>
    <mergeCell ref="C122:D122"/>
    <mergeCell ref="C123:D123"/>
    <mergeCell ref="C158:D158"/>
    <mergeCell ref="C159:D159"/>
    <mergeCell ref="C137:D137"/>
    <mergeCell ref="C138:D138"/>
    <mergeCell ref="C139:D139"/>
    <mergeCell ref="C140:D140"/>
    <mergeCell ref="C141:D141"/>
    <mergeCell ref="C151:D151"/>
    <mergeCell ref="C152:D152"/>
    <mergeCell ref="C153:D153"/>
    <mergeCell ref="C160:D160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3:D73"/>
    <mergeCell ref="C74:D74"/>
    <mergeCell ref="C75:D75"/>
    <mergeCell ref="C76:D76"/>
    <mergeCell ref="C77:D77"/>
    <mergeCell ref="C78:D78"/>
    <mergeCell ref="C105:D105"/>
    <mergeCell ref="C106:D106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97:D97"/>
    <mergeCell ref="C98:D98"/>
    <mergeCell ref="C99:D99"/>
    <mergeCell ref="C100:D100"/>
    <mergeCell ref="C101:D101"/>
    <mergeCell ref="C102:D102"/>
    <mergeCell ref="C79:D79"/>
    <mergeCell ref="C80:D80"/>
    <mergeCell ref="C81:D81"/>
    <mergeCell ref="C82:D82"/>
    <mergeCell ref="C83:D83"/>
    <mergeCell ref="C107:D107"/>
    <mergeCell ref="C103:D103"/>
    <mergeCell ref="C104:D104"/>
    <mergeCell ref="C108:D108"/>
    <mergeCell ref="C109:D109"/>
    <mergeCell ref="C110:D110"/>
    <mergeCell ref="C111:D111"/>
    <mergeCell ref="C129:D129"/>
    <mergeCell ref="C89:D89"/>
    <mergeCell ref="C90:D90"/>
    <mergeCell ref="C148:D148"/>
    <mergeCell ref="C149:D149"/>
    <mergeCell ref="C150:D150"/>
    <mergeCell ref="C142:D142"/>
    <mergeCell ref="C143:D143"/>
    <mergeCell ref="C144:D144"/>
    <mergeCell ref="C145:D145"/>
    <mergeCell ref="C146:D146"/>
    <mergeCell ref="C147:D147"/>
    <mergeCell ref="C130:D130"/>
    <mergeCell ref="C131:D131"/>
    <mergeCell ref="C132:D132"/>
    <mergeCell ref="C124:D124"/>
    <mergeCell ref="C125:D125"/>
    <mergeCell ref="C126:D126"/>
    <mergeCell ref="C127:D127"/>
    <mergeCell ref="C128:D128"/>
    <mergeCell ref="C136:D136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84:D184"/>
    <mergeCell ref="C172:D172"/>
    <mergeCell ref="C173:D173"/>
    <mergeCell ref="C174:D174"/>
    <mergeCell ref="C175:D175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B222:C222"/>
    <mergeCell ref="B223:C223"/>
    <mergeCell ref="F222:G222"/>
    <mergeCell ref="C211:D211"/>
    <mergeCell ref="C207:D207"/>
    <mergeCell ref="C208:D208"/>
    <mergeCell ref="C209:D209"/>
    <mergeCell ref="C210:D210"/>
    <mergeCell ref="C202:D202"/>
    <mergeCell ref="C203:D203"/>
    <mergeCell ref="C204:D204"/>
    <mergeCell ref="C205:D205"/>
    <mergeCell ref="C206:D206"/>
    <mergeCell ref="C212:D212"/>
    <mergeCell ref="C213:D213"/>
    <mergeCell ref="C214:D214"/>
  </mergeCells>
  <printOptions horizontalCentered="1"/>
  <pageMargins left="0.51181102362204722" right="0.51181102362204722" top="0.39370078740157483" bottom="0.59055118110236227" header="0.31496062992125984" footer="0.31496062992125984"/>
  <pageSetup paperSize="9" scale="88" fitToHeight="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9"/>
  <sheetViews>
    <sheetView showGridLines="0" topLeftCell="A16" zoomScale="80" zoomScaleNormal="80" zoomScaleSheetLayoutView="80" workbookViewId="0">
      <selection activeCell="F15" sqref="F15"/>
    </sheetView>
  </sheetViews>
  <sheetFormatPr defaultRowHeight="15"/>
  <cols>
    <col min="1" max="1" width="3.7109375" style="248" customWidth="1"/>
    <col min="2" max="2" width="40.42578125" style="248" customWidth="1"/>
    <col min="3" max="3" width="10.5703125" style="242" customWidth="1"/>
    <col min="4" max="6" width="11.28515625" style="243" customWidth="1"/>
    <col min="7" max="7" width="8.85546875" style="242" customWidth="1"/>
    <col min="8" max="8" width="10.85546875" style="243" customWidth="1"/>
    <col min="9" max="9" width="8" style="242" customWidth="1"/>
    <col min="10" max="10" width="10.85546875" style="243" customWidth="1"/>
    <col min="11" max="11" width="8.140625" style="242" customWidth="1"/>
    <col min="12" max="12" width="10.5703125" style="243" customWidth="1"/>
    <col min="13" max="13" width="7.42578125" style="242" customWidth="1"/>
    <col min="14" max="14" width="10.5703125" style="243" customWidth="1"/>
    <col min="15" max="15" width="7.7109375" style="249" customWidth="1"/>
    <col min="16" max="16" width="11" style="243" customWidth="1"/>
    <col min="17" max="17" width="7" style="242" customWidth="1"/>
    <col min="18" max="18" width="10.5703125" style="243" customWidth="1"/>
    <col min="19" max="19" width="10.140625" style="194" hidden="1" customWidth="1"/>
    <col min="20" max="20" width="18.5703125" style="194" customWidth="1"/>
    <col min="21" max="258" width="9.140625" style="194"/>
    <col min="259" max="259" width="3.7109375" style="194" customWidth="1"/>
    <col min="260" max="260" width="51.140625" style="194" customWidth="1"/>
    <col min="261" max="261" width="8.7109375" style="194" customWidth="1"/>
    <col min="262" max="262" width="11.42578125" style="194" customWidth="1"/>
    <col min="263" max="263" width="9.7109375" style="194" customWidth="1"/>
    <col min="264" max="264" width="11.5703125" style="194" customWidth="1"/>
    <col min="265" max="265" width="9" style="194" customWidth="1"/>
    <col min="266" max="266" width="11.28515625" style="194" customWidth="1"/>
    <col min="267" max="267" width="8.140625" style="194" customWidth="1"/>
    <col min="268" max="268" width="11.42578125" style="194" customWidth="1"/>
    <col min="269" max="269" width="8.140625" style="194" customWidth="1"/>
    <col min="270" max="270" width="12.140625" style="194" customWidth="1"/>
    <col min="271" max="271" width="8.5703125" style="194" customWidth="1"/>
    <col min="272" max="272" width="11.28515625" style="194" customWidth="1"/>
    <col min="273" max="273" width="8.28515625" style="194" customWidth="1"/>
    <col min="274" max="274" width="11.42578125" style="194" customWidth="1"/>
    <col min="275" max="275" width="10.140625" style="194" bestFit="1" customWidth="1"/>
    <col min="276" max="514" width="9.140625" style="194"/>
    <col min="515" max="515" width="3.7109375" style="194" customWidth="1"/>
    <col min="516" max="516" width="51.140625" style="194" customWidth="1"/>
    <col min="517" max="517" width="8.7109375" style="194" customWidth="1"/>
    <col min="518" max="518" width="11.42578125" style="194" customWidth="1"/>
    <col min="519" max="519" width="9.7109375" style="194" customWidth="1"/>
    <col min="520" max="520" width="11.5703125" style="194" customWidth="1"/>
    <col min="521" max="521" width="9" style="194" customWidth="1"/>
    <col min="522" max="522" width="11.28515625" style="194" customWidth="1"/>
    <col min="523" max="523" width="8.140625" style="194" customWidth="1"/>
    <col min="524" max="524" width="11.42578125" style="194" customWidth="1"/>
    <col min="525" max="525" width="8.140625" style="194" customWidth="1"/>
    <col min="526" max="526" width="12.140625" style="194" customWidth="1"/>
    <col min="527" max="527" width="8.5703125" style="194" customWidth="1"/>
    <col min="528" max="528" width="11.28515625" style="194" customWidth="1"/>
    <col min="529" max="529" width="8.28515625" style="194" customWidth="1"/>
    <col min="530" max="530" width="11.42578125" style="194" customWidth="1"/>
    <col min="531" max="531" width="10.140625" style="194" bestFit="1" customWidth="1"/>
    <col min="532" max="770" width="9.140625" style="194"/>
    <col min="771" max="771" width="3.7109375" style="194" customWidth="1"/>
    <col min="772" max="772" width="51.140625" style="194" customWidth="1"/>
    <col min="773" max="773" width="8.7109375" style="194" customWidth="1"/>
    <col min="774" max="774" width="11.42578125" style="194" customWidth="1"/>
    <col min="775" max="775" width="9.7109375" style="194" customWidth="1"/>
    <col min="776" max="776" width="11.5703125" style="194" customWidth="1"/>
    <col min="777" max="777" width="9" style="194" customWidth="1"/>
    <col min="778" max="778" width="11.28515625" style="194" customWidth="1"/>
    <col min="779" max="779" width="8.140625" style="194" customWidth="1"/>
    <col min="780" max="780" width="11.42578125" style="194" customWidth="1"/>
    <col min="781" max="781" width="8.140625" style="194" customWidth="1"/>
    <col min="782" max="782" width="12.140625" style="194" customWidth="1"/>
    <col min="783" max="783" width="8.5703125" style="194" customWidth="1"/>
    <col min="784" max="784" width="11.28515625" style="194" customWidth="1"/>
    <col min="785" max="785" width="8.28515625" style="194" customWidth="1"/>
    <col min="786" max="786" width="11.42578125" style="194" customWidth="1"/>
    <col min="787" max="787" width="10.140625" style="194" bestFit="1" customWidth="1"/>
    <col min="788" max="1026" width="9.140625" style="194"/>
    <col min="1027" max="1027" width="3.7109375" style="194" customWidth="1"/>
    <col min="1028" max="1028" width="51.140625" style="194" customWidth="1"/>
    <col min="1029" max="1029" width="8.7109375" style="194" customWidth="1"/>
    <col min="1030" max="1030" width="11.42578125" style="194" customWidth="1"/>
    <col min="1031" max="1031" width="9.7109375" style="194" customWidth="1"/>
    <col min="1032" max="1032" width="11.5703125" style="194" customWidth="1"/>
    <col min="1033" max="1033" width="9" style="194" customWidth="1"/>
    <col min="1034" max="1034" width="11.28515625" style="194" customWidth="1"/>
    <col min="1035" max="1035" width="8.140625" style="194" customWidth="1"/>
    <col min="1036" max="1036" width="11.42578125" style="194" customWidth="1"/>
    <col min="1037" max="1037" width="8.140625" style="194" customWidth="1"/>
    <col min="1038" max="1038" width="12.140625" style="194" customWidth="1"/>
    <col min="1039" max="1039" width="8.5703125" style="194" customWidth="1"/>
    <col min="1040" max="1040" width="11.28515625" style="194" customWidth="1"/>
    <col min="1041" max="1041" width="8.28515625" style="194" customWidth="1"/>
    <col min="1042" max="1042" width="11.42578125" style="194" customWidth="1"/>
    <col min="1043" max="1043" width="10.140625" style="194" bestFit="1" customWidth="1"/>
    <col min="1044" max="1282" width="9.140625" style="194"/>
    <col min="1283" max="1283" width="3.7109375" style="194" customWidth="1"/>
    <col min="1284" max="1284" width="51.140625" style="194" customWidth="1"/>
    <col min="1285" max="1285" width="8.7109375" style="194" customWidth="1"/>
    <col min="1286" max="1286" width="11.42578125" style="194" customWidth="1"/>
    <col min="1287" max="1287" width="9.7109375" style="194" customWidth="1"/>
    <col min="1288" max="1288" width="11.5703125" style="194" customWidth="1"/>
    <col min="1289" max="1289" width="9" style="194" customWidth="1"/>
    <col min="1290" max="1290" width="11.28515625" style="194" customWidth="1"/>
    <col min="1291" max="1291" width="8.140625" style="194" customWidth="1"/>
    <col min="1292" max="1292" width="11.42578125" style="194" customWidth="1"/>
    <col min="1293" max="1293" width="8.140625" style="194" customWidth="1"/>
    <col min="1294" max="1294" width="12.140625" style="194" customWidth="1"/>
    <col min="1295" max="1295" width="8.5703125" style="194" customWidth="1"/>
    <col min="1296" max="1296" width="11.28515625" style="194" customWidth="1"/>
    <col min="1297" max="1297" width="8.28515625" style="194" customWidth="1"/>
    <col min="1298" max="1298" width="11.42578125" style="194" customWidth="1"/>
    <col min="1299" max="1299" width="10.140625" style="194" bestFit="1" customWidth="1"/>
    <col min="1300" max="1538" width="9.140625" style="194"/>
    <col min="1539" max="1539" width="3.7109375" style="194" customWidth="1"/>
    <col min="1540" max="1540" width="51.140625" style="194" customWidth="1"/>
    <col min="1541" max="1541" width="8.7109375" style="194" customWidth="1"/>
    <col min="1542" max="1542" width="11.42578125" style="194" customWidth="1"/>
    <col min="1543" max="1543" width="9.7109375" style="194" customWidth="1"/>
    <col min="1544" max="1544" width="11.5703125" style="194" customWidth="1"/>
    <col min="1545" max="1545" width="9" style="194" customWidth="1"/>
    <col min="1546" max="1546" width="11.28515625" style="194" customWidth="1"/>
    <col min="1547" max="1547" width="8.140625" style="194" customWidth="1"/>
    <col min="1548" max="1548" width="11.42578125" style="194" customWidth="1"/>
    <col min="1549" max="1549" width="8.140625" style="194" customWidth="1"/>
    <col min="1550" max="1550" width="12.140625" style="194" customWidth="1"/>
    <col min="1551" max="1551" width="8.5703125" style="194" customWidth="1"/>
    <col min="1552" max="1552" width="11.28515625" style="194" customWidth="1"/>
    <col min="1553" max="1553" width="8.28515625" style="194" customWidth="1"/>
    <col min="1554" max="1554" width="11.42578125" style="194" customWidth="1"/>
    <col min="1555" max="1555" width="10.140625" style="194" bestFit="1" customWidth="1"/>
    <col min="1556" max="1794" width="9.140625" style="194"/>
    <col min="1795" max="1795" width="3.7109375" style="194" customWidth="1"/>
    <col min="1796" max="1796" width="51.140625" style="194" customWidth="1"/>
    <col min="1797" max="1797" width="8.7109375" style="194" customWidth="1"/>
    <col min="1798" max="1798" width="11.42578125" style="194" customWidth="1"/>
    <col min="1799" max="1799" width="9.7109375" style="194" customWidth="1"/>
    <col min="1800" max="1800" width="11.5703125" style="194" customWidth="1"/>
    <col min="1801" max="1801" width="9" style="194" customWidth="1"/>
    <col min="1802" max="1802" width="11.28515625" style="194" customWidth="1"/>
    <col min="1803" max="1803" width="8.140625" style="194" customWidth="1"/>
    <col min="1804" max="1804" width="11.42578125" style="194" customWidth="1"/>
    <col min="1805" max="1805" width="8.140625" style="194" customWidth="1"/>
    <col min="1806" max="1806" width="12.140625" style="194" customWidth="1"/>
    <col min="1807" max="1807" width="8.5703125" style="194" customWidth="1"/>
    <col min="1808" max="1808" width="11.28515625" style="194" customWidth="1"/>
    <col min="1809" max="1809" width="8.28515625" style="194" customWidth="1"/>
    <col min="1810" max="1810" width="11.42578125" style="194" customWidth="1"/>
    <col min="1811" max="1811" width="10.140625" style="194" bestFit="1" customWidth="1"/>
    <col min="1812" max="2050" width="9.140625" style="194"/>
    <col min="2051" max="2051" width="3.7109375" style="194" customWidth="1"/>
    <col min="2052" max="2052" width="51.140625" style="194" customWidth="1"/>
    <col min="2053" max="2053" width="8.7109375" style="194" customWidth="1"/>
    <col min="2054" max="2054" width="11.42578125" style="194" customWidth="1"/>
    <col min="2055" max="2055" width="9.7109375" style="194" customWidth="1"/>
    <col min="2056" max="2056" width="11.5703125" style="194" customWidth="1"/>
    <col min="2057" max="2057" width="9" style="194" customWidth="1"/>
    <col min="2058" max="2058" width="11.28515625" style="194" customWidth="1"/>
    <col min="2059" max="2059" width="8.140625" style="194" customWidth="1"/>
    <col min="2060" max="2060" width="11.42578125" style="194" customWidth="1"/>
    <col min="2061" max="2061" width="8.140625" style="194" customWidth="1"/>
    <col min="2062" max="2062" width="12.140625" style="194" customWidth="1"/>
    <col min="2063" max="2063" width="8.5703125" style="194" customWidth="1"/>
    <col min="2064" max="2064" width="11.28515625" style="194" customWidth="1"/>
    <col min="2065" max="2065" width="8.28515625" style="194" customWidth="1"/>
    <col min="2066" max="2066" width="11.42578125" style="194" customWidth="1"/>
    <col min="2067" max="2067" width="10.140625" style="194" bestFit="1" customWidth="1"/>
    <col min="2068" max="2306" width="9.140625" style="194"/>
    <col min="2307" max="2307" width="3.7109375" style="194" customWidth="1"/>
    <col min="2308" max="2308" width="51.140625" style="194" customWidth="1"/>
    <col min="2309" max="2309" width="8.7109375" style="194" customWidth="1"/>
    <col min="2310" max="2310" width="11.42578125" style="194" customWidth="1"/>
    <col min="2311" max="2311" width="9.7109375" style="194" customWidth="1"/>
    <col min="2312" max="2312" width="11.5703125" style="194" customWidth="1"/>
    <col min="2313" max="2313" width="9" style="194" customWidth="1"/>
    <col min="2314" max="2314" width="11.28515625" style="194" customWidth="1"/>
    <col min="2315" max="2315" width="8.140625" style="194" customWidth="1"/>
    <col min="2316" max="2316" width="11.42578125" style="194" customWidth="1"/>
    <col min="2317" max="2317" width="8.140625" style="194" customWidth="1"/>
    <col min="2318" max="2318" width="12.140625" style="194" customWidth="1"/>
    <col min="2319" max="2319" width="8.5703125" style="194" customWidth="1"/>
    <col min="2320" max="2320" width="11.28515625" style="194" customWidth="1"/>
    <col min="2321" max="2321" width="8.28515625" style="194" customWidth="1"/>
    <col min="2322" max="2322" width="11.42578125" style="194" customWidth="1"/>
    <col min="2323" max="2323" width="10.140625" style="194" bestFit="1" customWidth="1"/>
    <col min="2324" max="2562" width="9.140625" style="194"/>
    <col min="2563" max="2563" width="3.7109375" style="194" customWidth="1"/>
    <col min="2564" max="2564" width="51.140625" style="194" customWidth="1"/>
    <col min="2565" max="2565" width="8.7109375" style="194" customWidth="1"/>
    <col min="2566" max="2566" width="11.42578125" style="194" customWidth="1"/>
    <col min="2567" max="2567" width="9.7109375" style="194" customWidth="1"/>
    <col min="2568" max="2568" width="11.5703125" style="194" customWidth="1"/>
    <col min="2569" max="2569" width="9" style="194" customWidth="1"/>
    <col min="2570" max="2570" width="11.28515625" style="194" customWidth="1"/>
    <col min="2571" max="2571" width="8.140625" style="194" customWidth="1"/>
    <col min="2572" max="2572" width="11.42578125" style="194" customWidth="1"/>
    <col min="2573" max="2573" width="8.140625" style="194" customWidth="1"/>
    <col min="2574" max="2574" width="12.140625" style="194" customWidth="1"/>
    <col min="2575" max="2575" width="8.5703125" style="194" customWidth="1"/>
    <col min="2576" max="2576" width="11.28515625" style="194" customWidth="1"/>
    <col min="2577" max="2577" width="8.28515625" style="194" customWidth="1"/>
    <col min="2578" max="2578" width="11.42578125" style="194" customWidth="1"/>
    <col min="2579" max="2579" width="10.140625" style="194" bestFit="1" customWidth="1"/>
    <col min="2580" max="2818" width="9.140625" style="194"/>
    <col min="2819" max="2819" width="3.7109375" style="194" customWidth="1"/>
    <col min="2820" max="2820" width="51.140625" style="194" customWidth="1"/>
    <col min="2821" max="2821" width="8.7109375" style="194" customWidth="1"/>
    <col min="2822" max="2822" width="11.42578125" style="194" customWidth="1"/>
    <col min="2823" max="2823" width="9.7109375" style="194" customWidth="1"/>
    <col min="2824" max="2824" width="11.5703125" style="194" customWidth="1"/>
    <col min="2825" max="2825" width="9" style="194" customWidth="1"/>
    <col min="2826" max="2826" width="11.28515625" style="194" customWidth="1"/>
    <col min="2827" max="2827" width="8.140625" style="194" customWidth="1"/>
    <col min="2828" max="2828" width="11.42578125" style="194" customWidth="1"/>
    <col min="2829" max="2829" width="8.140625" style="194" customWidth="1"/>
    <col min="2830" max="2830" width="12.140625" style="194" customWidth="1"/>
    <col min="2831" max="2831" width="8.5703125" style="194" customWidth="1"/>
    <col min="2832" max="2832" width="11.28515625" style="194" customWidth="1"/>
    <col min="2833" max="2833" width="8.28515625" style="194" customWidth="1"/>
    <col min="2834" max="2834" width="11.42578125" style="194" customWidth="1"/>
    <col min="2835" max="2835" width="10.140625" style="194" bestFit="1" customWidth="1"/>
    <col min="2836" max="3074" width="9.140625" style="194"/>
    <col min="3075" max="3075" width="3.7109375" style="194" customWidth="1"/>
    <col min="3076" max="3076" width="51.140625" style="194" customWidth="1"/>
    <col min="3077" max="3077" width="8.7109375" style="194" customWidth="1"/>
    <col min="3078" max="3078" width="11.42578125" style="194" customWidth="1"/>
    <col min="3079" max="3079" width="9.7109375" style="194" customWidth="1"/>
    <col min="3080" max="3080" width="11.5703125" style="194" customWidth="1"/>
    <col min="3081" max="3081" width="9" style="194" customWidth="1"/>
    <col min="3082" max="3082" width="11.28515625" style="194" customWidth="1"/>
    <col min="3083" max="3083" width="8.140625" style="194" customWidth="1"/>
    <col min="3084" max="3084" width="11.42578125" style="194" customWidth="1"/>
    <col min="3085" max="3085" width="8.140625" style="194" customWidth="1"/>
    <col min="3086" max="3086" width="12.140625" style="194" customWidth="1"/>
    <col min="3087" max="3087" width="8.5703125" style="194" customWidth="1"/>
    <col min="3088" max="3088" width="11.28515625" style="194" customWidth="1"/>
    <col min="3089" max="3089" width="8.28515625" style="194" customWidth="1"/>
    <col min="3090" max="3090" width="11.42578125" style="194" customWidth="1"/>
    <col min="3091" max="3091" width="10.140625" style="194" bestFit="1" customWidth="1"/>
    <col min="3092" max="3330" width="9.140625" style="194"/>
    <col min="3331" max="3331" width="3.7109375" style="194" customWidth="1"/>
    <col min="3332" max="3332" width="51.140625" style="194" customWidth="1"/>
    <col min="3333" max="3333" width="8.7109375" style="194" customWidth="1"/>
    <col min="3334" max="3334" width="11.42578125" style="194" customWidth="1"/>
    <col min="3335" max="3335" width="9.7109375" style="194" customWidth="1"/>
    <col min="3336" max="3336" width="11.5703125" style="194" customWidth="1"/>
    <col min="3337" max="3337" width="9" style="194" customWidth="1"/>
    <col min="3338" max="3338" width="11.28515625" style="194" customWidth="1"/>
    <col min="3339" max="3339" width="8.140625" style="194" customWidth="1"/>
    <col min="3340" max="3340" width="11.42578125" style="194" customWidth="1"/>
    <col min="3341" max="3341" width="8.140625" style="194" customWidth="1"/>
    <col min="3342" max="3342" width="12.140625" style="194" customWidth="1"/>
    <col min="3343" max="3343" width="8.5703125" style="194" customWidth="1"/>
    <col min="3344" max="3344" width="11.28515625" style="194" customWidth="1"/>
    <col min="3345" max="3345" width="8.28515625" style="194" customWidth="1"/>
    <col min="3346" max="3346" width="11.42578125" style="194" customWidth="1"/>
    <col min="3347" max="3347" width="10.140625" style="194" bestFit="1" customWidth="1"/>
    <col min="3348" max="3586" width="9.140625" style="194"/>
    <col min="3587" max="3587" width="3.7109375" style="194" customWidth="1"/>
    <col min="3588" max="3588" width="51.140625" style="194" customWidth="1"/>
    <col min="3589" max="3589" width="8.7109375" style="194" customWidth="1"/>
    <col min="3590" max="3590" width="11.42578125" style="194" customWidth="1"/>
    <col min="3591" max="3591" width="9.7109375" style="194" customWidth="1"/>
    <col min="3592" max="3592" width="11.5703125" style="194" customWidth="1"/>
    <col min="3593" max="3593" width="9" style="194" customWidth="1"/>
    <col min="3594" max="3594" width="11.28515625" style="194" customWidth="1"/>
    <col min="3595" max="3595" width="8.140625" style="194" customWidth="1"/>
    <col min="3596" max="3596" width="11.42578125" style="194" customWidth="1"/>
    <col min="3597" max="3597" width="8.140625" style="194" customWidth="1"/>
    <col min="3598" max="3598" width="12.140625" style="194" customWidth="1"/>
    <col min="3599" max="3599" width="8.5703125" style="194" customWidth="1"/>
    <col min="3600" max="3600" width="11.28515625" style="194" customWidth="1"/>
    <col min="3601" max="3601" width="8.28515625" style="194" customWidth="1"/>
    <col min="3602" max="3602" width="11.42578125" style="194" customWidth="1"/>
    <col min="3603" max="3603" width="10.140625" style="194" bestFit="1" customWidth="1"/>
    <col min="3604" max="3842" width="9.140625" style="194"/>
    <col min="3843" max="3843" width="3.7109375" style="194" customWidth="1"/>
    <col min="3844" max="3844" width="51.140625" style="194" customWidth="1"/>
    <col min="3845" max="3845" width="8.7109375" style="194" customWidth="1"/>
    <col min="3846" max="3846" width="11.42578125" style="194" customWidth="1"/>
    <col min="3847" max="3847" width="9.7109375" style="194" customWidth="1"/>
    <col min="3848" max="3848" width="11.5703125" style="194" customWidth="1"/>
    <col min="3849" max="3849" width="9" style="194" customWidth="1"/>
    <col min="3850" max="3850" width="11.28515625" style="194" customWidth="1"/>
    <col min="3851" max="3851" width="8.140625" style="194" customWidth="1"/>
    <col min="3852" max="3852" width="11.42578125" style="194" customWidth="1"/>
    <col min="3853" max="3853" width="8.140625" style="194" customWidth="1"/>
    <col min="3854" max="3854" width="12.140625" style="194" customWidth="1"/>
    <col min="3855" max="3855" width="8.5703125" style="194" customWidth="1"/>
    <col min="3856" max="3856" width="11.28515625" style="194" customWidth="1"/>
    <col min="3857" max="3857" width="8.28515625" style="194" customWidth="1"/>
    <col min="3858" max="3858" width="11.42578125" style="194" customWidth="1"/>
    <col min="3859" max="3859" width="10.140625" style="194" bestFit="1" customWidth="1"/>
    <col min="3860" max="4098" width="9.140625" style="194"/>
    <col min="4099" max="4099" width="3.7109375" style="194" customWidth="1"/>
    <col min="4100" max="4100" width="51.140625" style="194" customWidth="1"/>
    <col min="4101" max="4101" width="8.7109375" style="194" customWidth="1"/>
    <col min="4102" max="4102" width="11.42578125" style="194" customWidth="1"/>
    <col min="4103" max="4103" width="9.7109375" style="194" customWidth="1"/>
    <col min="4104" max="4104" width="11.5703125" style="194" customWidth="1"/>
    <col min="4105" max="4105" width="9" style="194" customWidth="1"/>
    <col min="4106" max="4106" width="11.28515625" style="194" customWidth="1"/>
    <col min="4107" max="4107" width="8.140625" style="194" customWidth="1"/>
    <col min="4108" max="4108" width="11.42578125" style="194" customWidth="1"/>
    <col min="4109" max="4109" width="8.140625" style="194" customWidth="1"/>
    <col min="4110" max="4110" width="12.140625" style="194" customWidth="1"/>
    <col min="4111" max="4111" width="8.5703125" style="194" customWidth="1"/>
    <col min="4112" max="4112" width="11.28515625" style="194" customWidth="1"/>
    <col min="4113" max="4113" width="8.28515625" style="194" customWidth="1"/>
    <col min="4114" max="4114" width="11.42578125" style="194" customWidth="1"/>
    <col min="4115" max="4115" width="10.140625" style="194" bestFit="1" customWidth="1"/>
    <col min="4116" max="4354" width="9.140625" style="194"/>
    <col min="4355" max="4355" width="3.7109375" style="194" customWidth="1"/>
    <col min="4356" max="4356" width="51.140625" style="194" customWidth="1"/>
    <col min="4357" max="4357" width="8.7109375" style="194" customWidth="1"/>
    <col min="4358" max="4358" width="11.42578125" style="194" customWidth="1"/>
    <col min="4359" max="4359" width="9.7109375" style="194" customWidth="1"/>
    <col min="4360" max="4360" width="11.5703125" style="194" customWidth="1"/>
    <col min="4361" max="4361" width="9" style="194" customWidth="1"/>
    <col min="4362" max="4362" width="11.28515625" style="194" customWidth="1"/>
    <col min="4363" max="4363" width="8.140625" style="194" customWidth="1"/>
    <col min="4364" max="4364" width="11.42578125" style="194" customWidth="1"/>
    <col min="4365" max="4365" width="8.140625" style="194" customWidth="1"/>
    <col min="4366" max="4366" width="12.140625" style="194" customWidth="1"/>
    <col min="4367" max="4367" width="8.5703125" style="194" customWidth="1"/>
    <col min="4368" max="4368" width="11.28515625" style="194" customWidth="1"/>
    <col min="4369" max="4369" width="8.28515625" style="194" customWidth="1"/>
    <col min="4370" max="4370" width="11.42578125" style="194" customWidth="1"/>
    <col min="4371" max="4371" width="10.140625" style="194" bestFit="1" customWidth="1"/>
    <col min="4372" max="4610" width="9.140625" style="194"/>
    <col min="4611" max="4611" width="3.7109375" style="194" customWidth="1"/>
    <col min="4612" max="4612" width="51.140625" style="194" customWidth="1"/>
    <col min="4613" max="4613" width="8.7109375" style="194" customWidth="1"/>
    <col min="4614" max="4614" width="11.42578125" style="194" customWidth="1"/>
    <col min="4615" max="4615" width="9.7109375" style="194" customWidth="1"/>
    <col min="4616" max="4616" width="11.5703125" style="194" customWidth="1"/>
    <col min="4617" max="4617" width="9" style="194" customWidth="1"/>
    <col min="4618" max="4618" width="11.28515625" style="194" customWidth="1"/>
    <col min="4619" max="4619" width="8.140625" style="194" customWidth="1"/>
    <col min="4620" max="4620" width="11.42578125" style="194" customWidth="1"/>
    <col min="4621" max="4621" width="8.140625" style="194" customWidth="1"/>
    <col min="4622" max="4622" width="12.140625" style="194" customWidth="1"/>
    <col min="4623" max="4623" width="8.5703125" style="194" customWidth="1"/>
    <col min="4624" max="4624" width="11.28515625" style="194" customWidth="1"/>
    <col min="4625" max="4625" width="8.28515625" style="194" customWidth="1"/>
    <col min="4626" max="4626" width="11.42578125" style="194" customWidth="1"/>
    <col min="4627" max="4627" width="10.140625" style="194" bestFit="1" customWidth="1"/>
    <col min="4628" max="4866" width="9.140625" style="194"/>
    <col min="4867" max="4867" width="3.7109375" style="194" customWidth="1"/>
    <col min="4868" max="4868" width="51.140625" style="194" customWidth="1"/>
    <col min="4869" max="4869" width="8.7109375" style="194" customWidth="1"/>
    <col min="4870" max="4870" width="11.42578125" style="194" customWidth="1"/>
    <col min="4871" max="4871" width="9.7109375" style="194" customWidth="1"/>
    <col min="4872" max="4872" width="11.5703125" style="194" customWidth="1"/>
    <col min="4873" max="4873" width="9" style="194" customWidth="1"/>
    <col min="4874" max="4874" width="11.28515625" style="194" customWidth="1"/>
    <col min="4875" max="4875" width="8.140625" style="194" customWidth="1"/>
    <col min="4876" max="4876" width="11.42578125" style="194" customWidth="1"/>
    <col min="4877" max="4877" width="8.140625" style="194" customWidth="1"/>
    <col min="4878" max="4878" width="12.140625" style="194" customWidth="1"/>
    <col min="4879" max="4879" width="8.5703125" style="194" customWidth="1"/>
    <col min="4880" max="4880" width="11.28515625" style="194" customWidth="1"/>
    <col min="4881" max="4881" width="8.28515625" style="194" customWidth="1"/>
    <col min="4882" max="4882" width="11.42578125" style="194" customWidth="1"/>
    <col min="4883" max="4883" width="10.140625" style="194" bestFit="1" customWidth="1"/>
    <col min="4884" max="5122" width="9.140625" style="194"/>
    <col min="5123" max="5123" width="3.7109375" style="194" customWidth="1"/>
    <col min="5124" max="5124" width="51.140625" style="194" customWidth="1"/>
    <col min="5125" max="5125" width="8.7109375" style="194" customWidth="1"/>
    <col min="5126" max="5126" width="11.42578125" style="194" customWidth="1"/>
    <col min="5127" max="5127" width="9.7109375" style="194" customWidth="1"/>
    <col min="5128" max="5128" width="11.5703125" style="194" customWidth="1"/>
    <col min="5129" max="5129" width="9" style="194" customWidth="1"/>
    <col min="5130" max="5130" width="11.28515625" style="194" customWidth="1"/>
    <col min="5131" max="5131" width="8.140625" style="194" customWidth="1"/>
    <col min="5132" max="5132" width="11.42578125" style="194" customWidth="1"/>
    <col min="5133" max="5133" width="8.140625" style="194" customWidth="1"/>
    <col min="5134" max="5134" width="12.140625" style="194" customWidth="1"/>
    <col min="5135" max="5135" width="8.5703125" style="194" customWidth="1"/>
    <col min="5136" max="5136" width="11.28515625" style="194" customWidth="1"/>
    <col min="5137" max="5137" width="8.28515625" style="194" customWidth="1"/>
    <col min="5138" max="5138" width="11.42578125" style="194" customWidth="1"/>
    <col min="5139" max="5139" width="10.140625" style="194" bestFit="1" customWidth="1"/>
    <col min="5140" max="5378" width="9.140625" style="194"/>
    <col min="5379" max="5379" width="3.7109375" style="194" customWidth="1"/>
    <col min="5380" max="5380" width="51.140625" style="194" customWidth="1"/>
    <col min="5381" max="5381" width="8.7109375" style="194" customWidth="1"/>
    <col min="5382" max="5382" width="11.42578125" style="194" customWidth="1"/>
    <col min="5383" max="5383" width="9.7109375" style="194" customWidth="1"/>
    <col min="5384" max="5384" width="11.5703125" style="194" customWidth="1"/>
    <col min="5385" max="5385" width="9" style="194" customWidth="1"/>
    <col min="5386" max="5386" width="11.28515625" style="194" customWidth="1"/>
    <col min="5387" max="5387" width="8.140625" style="194" customWidth="1"/>
    <col min="5388" max="5388" width="11.42578125" style="194" customWidth="1"/>
    <col min="5389" max="5389" width="8.140625" style="194" customWidth="1"/>
    <col min="5390" max="5390" width="12.140625" style="194" customWidth="1"/>
    <col min="5391" max="5391" width="8.5703125" style="194" customWidth="1"/>
    <col min="5392" max="5392" width="11.28515625" style="194" customWidth="1"/>
    <col min="5393" max="5393" width="8.28515625" style="194" customWidth="1"/>
    <col min="5394" max="5394" width="11.42578125" style="194" customWidth="1"/>
    <col min="5395" max="5395" width="10.140625" style="194" bestFit="1" customWidth="1"/>
    <col min="5396" max="5634" width="9.140625" style="194"/>
    <col min="5635" max="5635" width="3.7109375" style="194" customWidth="1"/>
    <col min="5636" max="5636" width="51.140625" style="194" customWidth="1"/>
    <col min="5637" max="5637" width="8.7109375" style="194" customWidth="1"/>
    <col min="5638" max="5638" width="11.42578125" style="194" customWidth="1"/>
    <col min="5639" max="5639" width="9.7109375" style="194" customWidth="1"/>
    <col min="5640" max="5640" width="11.5703125" style="194" customWidth="1"/>
    <col min="5641" max="5641" width="9" style="194" customWidth="1"/>
    <col min="5642" max="5642" width="11.28515625" style="194" customWidth="1"/>
    <col min="5643" max="5643" width="8.140625" style="194" customWidth="1"/>
    <col min="5644" max="5644" width="11.42578125" style="194" customWidth="1"/>
    <col min="5645" max="5645" width="8.140625" style="194" customWidth="1"/>
    <col min="5646" max="5646" width="12.140625" style="194" customWidth="1"/>
    <col min="5647" max="5647" width="8.5703125" style="194" customWidth="1"/>
    <col min="5648" max="5648" width="11.28515625" style="194" customWidth="1"/>
    <col min="5649" max="5649" width="8.28515625" style="194" customWidth="1"/>
    <col min="5650" max="5650" width="11.42578125" style="194" customWidth="1"/>
    <col min="5651" max="5651" width="10.140625" style="194" bestFit="1" customWidth="1"/>
    <col min="5652" max="5890" width="9.140625" style="194"/>
    <col min="5891" max="5891" width="3.7109375" style="194" customWidth="1"/>
    <col min="5892" max="5892" width="51.140625" style="194" customWidth="1"/>
    <col min="5893" max="5893" width="8.7109375" style="194" customWidth="1"/>
    <col min="5894" max="5894" width="11.42578125" style="194" customWidth="1"/>
    <col min="5895" max="5895" width="9.7109375" style="194" customWidth="1"/>
    <col min="5896" max="5896" width="11.5703125" style="194" customWidth="1"/>
    <col min="5897" max="5897" width="9" style="194" customWidth="1"/>
    <col min="5898" max="5898" width="11.28515625" style="194" customWidth="1"/>
    <col min="5899" max="5899" width="8.140625" style="194" customWidth="1"/>
    <col min="5900" max="5900" width="11.42578125" style="194" customWidth="1"/>
    <col min="5901" max="5901" width="8.140625" style="194" customWidth="1"/>
    <col min="5902" max="5902" width="12.140625" style="194" customWidth="1"/>
    <col min="5903" max="5903" width="8.5703125" style="194" customWidth="1"/>
    <col min="5904" max="5904" width="11.28515625" style="194" customWidth="1"/>
    <col min="5905" max="5905" width="8.28515625" style="194" customWidth="1"/>
    <col min="5906" max="5906" width="11.42578125" style="194" customWidth="1"/>
    <col min="5907" max="5907" width="10.140625" style="194" bestFit="1" customWidth="1"/>
    <col min="5908" max="6146" width="9.140625" style="194"/>
    <col min="6147" max="6147" width="3.7109375" style="194" customWidth="1"/>
    <col min="6148" max="6148" width="51.140625" style="194" customWidth="1"/>
    <col min="6149" max="6149" width="8.7109375" style="194" customWidth="1"/>
    <col min="6150" max="6150" width="11.42578125" style="194" customWidth="1"/>
    <col min="6151" max="6151" width="9.7109375" style="194" customWidth="1"/>
    <col min="6152" max="6152" width="11.5703125" style="194" customWidth="1"/>
    <col min="6153" max="6153" width="9" style="194" customWidth="1"/>
    <col min="6154" max="6154" width="11.28515625" style="194" customWidth="1"/>
    <col min="6155" max="6155" width="8.140625" style="194" customWidth="1"/>
    <col min="6156" max="6156" width="11.42578125" style="194" customWidth="1"/>
    <col min="6157" max="6157" width="8.140625" style="194" customWidth="1"/>
    <col min="6158" max="6158" width="12.140625" style="194" customWidth="1"/>
    <col min="6159" max="6159" width="8.5703125" style="194" customWidth="1"/>
    <col min="6160" max="6160" width="11.28515625" style="194" customWidth="1"/>
    <col min="6161" max="6161" width="8.28515625" style="194" customWidth="1"/>
    <col min="6162" max="6162" width="11.42578125" style="194" customWidth="1"/>
    <col min="6163" max="6163" width="10.140625" style="194" bestFit="1" customWidth="1"/>
    <col min="6164" max="6402" width="9.140625" style="194"/>
    <col min="6403" max="6403" width="3.7109375" style="194" customWidth="1"/>
    <col min="6404" max="6404" width="51.140625" style="194" customWidth="1"/>
    <col min="6405" max="6405" width="8.7109375" style="194" customWidth="1"/>
    <col min="6406" max="6406" width="11.42578125" style="194" customWidth="1"/>
    <col min="6407" max="6407" width="9.7109375" style="194" customWidth="1"/>
    <col min="6408" max="6408" width="11.5703125" style="194" customWidth="1"/>
    <col min="6409" max="6409" width="9" style="194" customWidth="1"/>
    <col min="6410" max="6410" width="11.28515625" style="194" customWidth="1"/>
    <col min="6411" max="6411" width="8.140625" style="194" customWidth="1"/>
    <col min="6412" max="6412" width="11.42578125" style="194" customWidth="1"/>
    <col min="6413" max="6413" width="8.140625" style="194" customWidth="1"/>
    <col min="6414" max="6414" width="12.140625" style="194" customWidth="1"/>
    <col min="6415" max="6415" width="8.5703125" style="194" customWidth="1"/>
    <col min="6416" max="6416" width="11.28515625" style="194" customWidth="1"/>
    <col min="6417" max="6417" width="8.28515625" style="194" customWidth="1"/>
    <col min="6418" max="6418" width="11.42578125" style="194" customWidth="1"/>
    <col min="6419" max="6419" width="10.140625" style="194" bestFit="1" customWidth="1"/>
    <col min="6420" max="6658" width="9.140625" style="194"/>
    <col min="6659" max="6659" width="3.7109375" style="194" customWidth="1"/>
    <col min="6660" max="6660" width="51.140625" style="194" customWidth="1"/>
    <col min="6661" max="6661" width="8.7109375" style="194" customWidth="1"/>
    <col min="6662" max="6662" width="11.42578125" style="194" customWidth="1"/>
    <col min="6663" max="6663" width="9.7109375" style="194" customWidth="1"/>
    <col min="6664" max="6664" width="11.5703125" style="194" customWidth="1"/>
    <col min="6665" max="6665" width="9" style="194" customWidth="1"/>
    <col min="6666" max="6666" width="11.28515625" style="194" customWidth="1"/>
    <col min="6667" max="6667" width="8.140625" style="194" customWidth="1"/>
    <col min="6668" max="6668" width="11.42578125" style="194" customWidth="1"/>
    <col min="6669" max="6669" width="8.140625" style="194" customWidth="1"/>
    <col min="6670" max="6670" width="12.140625" style="194" customWidth="1"/>
    <col min="6671" max="6671" width="8.5703125" style="194" customWidth="1"/>
    <col min="6672" max="6672" width="11.28515625" style="194" customWidth="1"/>
    <col min="6673" max="6673" width="8.28515625" style="194" customWidth="1"/>
    <col min="6674" max="6674" width="11.42578125" style="194" customWidth="1"/>
    <col min="6675" max="6675" width="10.140625" style="194" bestFit="1" customWidth="1"/>
    <col min="6676" max="6914" width="9.140625" style="194"/>
    <col min="6915" max="6915" width="3.7109375" style="194" customWidth="1"/>
    <col min="6916" max="6916" width="51.140625" style="194" customWidth="1"/>
    <col min="6917" max="6917" width="8.7109375" style="194" customWidth="1"/>
    <col min="6918" max="6918" width="11.42578125" style="194" customWidth="1"/>
    <col min="6919" max="6919" width="9.7109375" style="194" customWidth="1"/>
    <col min="6920" max="6920" width="11.5703125" style="194" customWidth="1"/>
    <col min="6921" max="6921" width="9" style="194" customWidth="1"/>
    <col min="6922" max="6922" width="11.28515625" style="194" customWidth="1"/>
    <col min="6923" max="6923" width="8.140625" style="194" customWidth="1"/>
    <col min="6924" max="6924" width="11.42578125" style="194" customWidth="1"/>
    <col min="6925" max="6925" width="8.140625" style="194" customWidth="1"/>
    <col min="6926" max="6926" width="12.140625" style="194" customWidth="1"/>
    <col min="6927" max="6927" width="8.5703125" style="194" customWidth="1"/>
    <col min="6928" max="6928" width="11.28515625" style="194" customWidth="1"/>
    <col min="6929" max="6929" width="8.28515625" style="194" customWidth="1"/>
    <col min="6930" max="6930" width="11.42578125" style="194" customWidth="1"/>
    <col min="6931" max="6931" width="10.140625" style="194" bestFit="1" customWidth="1"/>
    <col min="6932" max="7170" width="9.140625" style="194"/>
    <col min="7171" max="7171" width="3.7109375" style="194" customWidth="1"/>
    <col min="7172" max="7172" width="51.140625" style="194" customWidth="1"/>
    <col min="7173" max="7173" width="8.7109375" style="194" customWidth="1"/>
    <col min="7174" max="7174" width="11.42578125" style="194" customWidth="1"/>
    <col min="7175" max="7175" width="9.7109375" style="194" customWidth="1"/>
    <col min="7176" max="7176" width="11.5703125" style="194" customWidth="1"/>
    <col min="7177" max="7177" width="9" style="194" customWidth="1"/>
    <col min="7178" max="7178" width="11.28515625" style="194" customWidth="1"/>
    <col min="7179" max="7179" width="8.140625" style="194" customWidth="1"/>
    <col min="7180" max="7180" width="11.42578125" style="194" customWidth="1"/>
    <col min="7181" max="7181" width="8.140625" style="194" customWidth="1"/>
    <col min="7182" max="7182" width="12.140625" style="194" customWidth="1"/>
    <col min="7183" max="7183" width="8.5703125" style="194" customWidth="1"/>
    <col min="7184" max="7184" width="11.28515625" style="194" customWidth="1"/>
    <col min="7185" max="7185" width="8.28515625" style="194" customWidth="1"/>
    <col min="7186" max="7186" width="11.42578125" style="194" customWidth="1"/>
    <col min="7187" max="7187" width="10.140625" style="194" bestFit="1" customWidth="1"/>
    <col min="7188" max="7426" width="9.140625" style="194"/>
    <col min="7427" max="7427" width="3.7109375" style="194" customWidth="1"/>
    <col min="7428" max="7428" width="51.140625" style="194" customWidth="1"/>
    <col min="7429" max="7429" width="8.7109375" style="194" customWidth="1"/>
    <col min="7430" max="7430" width="11.42578125" style="194" customWidth="1"/>
    <col min="7431" max="7431" width="9.7109375" style="194" customWidth="1"/>
    <col min="7432" max="7432" width="11.5703125" style="194" customWidth="1"/>
    <col min="7433" max="7433" width="9" style="194" customWidth="1"/>
    <col min="7434" max="7434" width="11.28515625" style="194" customWidth="1"/>
    <col min="7435" max="7435" width="8.140625" style="194" customWidth="1"/>
    <col min="7436" max="7436" width="11.42578125" style="194" customWidth="1"/>
    <col min="7437" max="7437" width="8.140625" style="194" customWidth="1"/>
    <col min="7438" max="7438" width="12.140625" style="194" customWidth="1"/>
    <col min="7439" max="7439" width="8.5703125" style="194" customWidth="1"/>
    <col min="7440" max="7440" width="11.28515625" style="194" customWidth="1"/>
    <col min="7441" max="7441" width="8.28515625" style="194" customWidth="1"/>
    <col min="7442" max="7442" width="11.42578125" style="194" customWidth="1"/>
    <col min="7443" max="7443" width="10.140625" style="194" bestFit="1" customWidth="1"/>
    <col min="7444" max="7682" width="9.140625" style="194"/>
    <col min="7683" max="7683" width="3.7109375" style="194" customWidth="1"/>
    <col min="7684" max="7684" width="51.140625" style="194" customWidth="1"/>
    <col min="7685" max="7685" width="8.7109375" style="194" customWidth="1"/>
    <col min="7686" max="7686" width="11.42578125" style="194" customWidth="1"/>
    <col min="7687" max="7687" width="9.7109375" style="194" customWidth="1"/>
    <col min="7688" max="7688" width="11.5703125" style="194" customWidth="1"/>
    <col min="7689" max="7689" width="9" style="194" customWidth="1"/>
    <col min="7690" max="7690" width="11.28515625" style="194" customWidth="1"/>
    <col min="7691" max="7691" width="8.140625" style="194" customWidth="1"/>
    <col min="7692" max="7692" width="11.42578125" style="194" customWidth="1"/>
    <col min="7693" max="7693" width="8.140625" style="194" customWidth="1"/>
    <col min="7694" max="7694" width="12.140625" style="194" customWidth="1"/>
    <col min="7695" max="7695" width="8.5703125" style="194" customWidth="1"/>
    <col min="7696" max="7696" width="11.28515625" style="194" customWidth="1"/>
    <col min="7697" max="7697" width="8.28515625" style="194" customWidth="1"/>
    <col min="7698" max="7698" width="11.42578125" style="194" customWidth="1"/>
    <col min="7699" max="7699" width="10.140625" style="194" bestFit="1" customWidth="1"/>
    <col min="7700" max="7938" width="9.140625" style="194"/>
    <col min="7939" max="7939" width="3.7109375" style="194" customWidth="1"/>
    <col min="7940" max="7940" width="51.140625" style="194" customWidth="1"/>
    <col min="7941" max="7941" width="8.7109375" style="194" customWidth="1"/>
    <col min="7942" max="7942" width="11.42578125" style="194" customWidth="1"/>
    <col min="7943" max="7943" width="9.7109375" style="194" customWidth="1"/>
    <col min="7944" max="7944" width="11.5703125" style="194" customWidth="1"/>
    <col min="7945" max="7945" width="9" style="194" customWidth="1"/>
    <col min="7946" max="7946" width="11.28515625" style="194" customWidth="1"/>
    <col min="7947" max="7947" width="8.140625" style="194" customWidth="1"/>
    <col min="7948" max="7948" width="11.42578125" style="194" customWidth="1"/>
    <col min="7949" max="7949" width="8.140625" style="194" customWidth="1"/>
    <col min="7950" max="7950" width="12.140625" style="194" customWidth="1"/>
    <col min="7951" max="7951" width="8.5703125" style="194" customWidth="1"/>
    <col min="7952" max="7952" width="11.28515625" style="194" customWidth="1"/>
    <col min="7953" max="7953" width="8.28515625" style="194" customWidth="1"/>
    <col min="7954" max="7954" width="11.42578125" style="194" customWidth="1"/>
    <col min="7955" max="7955" width="10.140625" style="194" bestFit="1" customWidth="1"/>
    <col min="7956" max="8194" width="9.140625" style="194"/>
    <col min="8195" max="8195" width="3.7109375" style="194" customWidth="1"/>
    <col min="8196" max="8196" width="51.140625" style="194" customWidth="1"/>
    <col min="8197" max="8197" width="8.7109375" style="194" customWidth="1"/>
    <col min="8198" max="8198" width="11.42578125" style="194" customWidth="1"/>
    <col min="8199" max="8199" width="9.7109375" style="194" customWidth="1"/>
    <col min="8200" max="8200" width="11.5703125" style="194" customWidth="1"/>
    <col min="8201" max="8201" width="9" style="194" customWidth="1"/>
    <col min="8202" max="8202" width="11.28515625" style="194" customWidth="1"/>
    <col min="8203" max="8203" width="8.140625" style="194" customWidth="1"/>
    <col min="8204" max="8204" width="11.42578125" style="194" customWidth="1"/>
    <col min="8205" max="8205" width="8.140625" style="194" customWidth="1"/>
    <col min="8206" max="8206" width="12.140625" style="194" customWidth="1"/>
    <col min="8207" max="8207" width="8.5703125" style="194" customWidth="1"/>
    <col min="8208" max="8208" width="11.28515625" style="194" customWidth="1"/>
    <col min="8209" max="8209" width="8.28515625" style="194" customWidth="1"/>
    <col min="8210" max="8210" width="11.42578125" style="194" customWidth="1"/>
    <col min="8211" max="8211" width="10.140625" style="194" bestFit="1" customWidth="1"/>
    <col min="8212" max="8450" width="9.140625" style="194"/>
    <col min="8451" max="8451" width="3.7109375" style="194" customWidth="1"/>
    <col min="8452" max="8452" width="51.140625" style="194" customWidth="1"/>
    <col min="8453" max="8453" width="8.7109375" style="194" customWidth="1"/>
    <col min="8454" max="8454" width="11.42578125" style="194" customWidth="1"/>
    <col min="8455" max="8455" width="9.7109375" style="194" customWidth="1"/>
    <col min="8456" max="8456" width="11.5703125" style="194" customWidth="1"/>
    <col min="8457" max="8457" width="9" style="194" customWidth="1"/>
    <col min="8458" max="8458" width="11.28515625" style="194" customWidth="1"/>
    <col min="8459" max="8459" width="8.140625" style="194" customWidth="1"/>
    <col min="8460" max="8460" width="11.42578125" style="194" customWidth="1"/>
    <col min="8461" max="8461" width="8.140625" style="194" customWidth="1"/>
    <col min="8462" max="8462" width="12.140625" style="194" customWidth="1"/>
    <col min="8463" max="8463" width="8.5703125" style="194" customWidth="1"/>
    <col min="8464" max="8464" width="11.28515625" style="194" customWidth="1"/>
    <col min="8465" max="8465" width="8.28515625" style="194" customWidth="1"/>
    <col min="8466" max="8466" width="11.42578125" style="194" customWidth="1"/>
    <col min="8467" max="8467" width="10.140625" style="194" bestFit="1" customWidth="1"/>
    <col min="8468" max="8706" width="9.140625" style="194"/>
    <col min="8707" max="8707" width="3.7109375" style="194" customWidth="1"/>
    <col min="8708" max="8708" width="51.140625" style="194" customWidth="1"/>
    <col min="8709" max="8709" width="8.7109375" style="194" customWidth="1"/>
    <col min="8710" max="8710" width="11.42578125" style="194" customWidth="1"/>
    <col min="8711" max="8711" width="9.7109375" style="194" customWidth="1"/>
    <col min="8712" max="8712" width="11.5703125" style="194" customWidth="1"/>
    <col min="8713" max="8713" width="9" style="194" customWidth="1"/>
    <col min="8714" max="8714" width="11.28515625" style="194" customWidth="1"/>
    <col min="8715" max="8715" width="8.140625" style="194" customWidth="1"/>
    <col min="8716" max="8716" width="11.42578125" style="194" customWidth="1"/>
    <col min="8717" max="8717" width="8.140625" style="194" customWidth="1"/>
    <col min="8718" max="8718" width="12.140625" style="194" customWidth="1"/>
    <col min="8719" max="8719" width="8.5703125" style="194" customWidth="1"/>
    <col min="8720" max="8720" width="11.28515625" style="194" customWidth="1"/>
    <col min="8721" max="8721" width="8.28515625" style="194" customWidth="1"/>
    <col min="8722" max="8722" width="11.42578125" style="194" customWidth="1"/>
    <col min="8723" max="8723" width="10.140625" style="194" bestFit="1" customWidth="1"/>
    <col min="8724" max="8962" width="9.140625" style="194"/>
    <col min="8963" max="8963" width="3.7109375" style="194" customWidth="1"/>
    <col min="8964" max="8964" width="51.140625" style="194" customWidth="1"/>
    <col min="8965" max="8965" width="8.7109375" style="194" customWidth="1"/>
    <col min="8966" max="8966" width="11.42578125" style="194" customWidth="1"/>
    <col min="8967" max="8967" width="9.7109375" style="194" customWidth="1"/>
    <col min="8968" max="8968" width="11.5703125" style="194" customWidth="1"/>
    <col min="8969" max="8969" width="9" style="194" customWidth="1"/>
    <col min="8970" max="8970" width="11.28515625" style="194" customWidth="1"/>
    <col min="8971" max="8971" width="8.140625" style="194" customWidth="1"/>
    <col min="8972" max="8972" width="11.42578125" style="194" customWidth="1"/>
    <col min="8973" max="8973" width="8.140625" style="194" customWidth="1"/>
    <col min="8974" max="8974" width="12.140625" style="194" customWidth="1"/>
    <col min="8975" max="8975" width="8.5703125" style="194" customWidth="1"/>
    <col min="8976" max="8976" width="11.28515625" style="194" customWidth="1"/>
    <col min="8977" max="8977" width="8.28515625" style="194" customWidth="1"/>
    <col min="8978" max="8978" width="11.42578125" style="194" customWidth="1"/>
    <col min="8979" max="8979" width="10.140625" style="194" bestFit="1" customWidth="1"/>
    <col min="8980" max="9218" width="9.140625" style="194"/>
    <col min="9219" max="9219" width="3.7109375" style="194" customWidth="1"/>
    <col min="9220" max="9220" width="51.140625" style="194" customWidth="1"/>
    <col min="9221" max="9221" width="8.7109375" style="194" customWidth="1"/>
    <col min="9222" max="9222" width="11.42578125" style="194" customWidth="1"/>
    <col min="9223" max="9223" width="9.7109375" style="194" customWidth="1"/>
    <col min="9224" max="9224" width="11.5703125" style="194" customWidth="1"/>
    <col min="9225" max="9225" width="9" style="194" customWidth="1"/>
    <col min="9226" max="9226" width="11.28515625" style="194" customWidth="1"/>
    <col min="9227" max="9227" width="8.140625" style="194" customWidth="1"/>
    <col min="9228" max="9228" width="11.42578125" style="194" customWidth="1"/>
    <col min="9229" max="9229" width="8.140625" style="194" customWidth="1"/>
    <col min="9230" max="9230" width="12.140625" style="194" customWidth="1"/>
    <col min="9231" max="9231" width="8.5703125" style="194" customWidth="1"/>
    <col min="9232" max="9232" width="11.28515625" style="194" customWidth="1"/>
    <col min="9233" max="9233" width="8.28515625" style="194" customWidth="1"/>
    <col min="9234" max="9234" width="11.42578125" style="194" customWidth="1"/>
    <col min="9235" max="9235" width="10.140625" style="194" bestFit="1" customWidth="1"/>
    <col min="9236" max="9474" width="9.140625" style="194"/>
    <col min="9475" max="9475" width="3.7109375" style="194" customWidth="1"/>
    <col min="9476" max="9476" width="51.140625" style="194" customWidth="1"/>
    <col min="9477" max="9477" width="8.7109375" style="194" customWidth="1"/>
    <col min="9478" max="9478" width="11.42578125" style="194" customWidth="1"/>
    <col min="9479" max="9479" width="9.7109375" style="194" customWidth="1"/>
    <col min="9480" max="9480" width="11.5703125" style="194" customWidth="1"/>
    <col min="9481" max="9481" width="9" style="194" customWidth="1"/>
    <col min="9482" max="9482" width="11.28515625" style="194" customWidth="1"/>
    <col min="9483" max="9483" width="8.140625" style="194" customWidth="1"/>
    <col min="9484" max="9484" width="11.42578125" style="194" customWidth="1"/>
    <col min="9485" max="9485" width="8.140625" style="194" customWidth="1"/>
    <col min="9486" max="9486" width="12.140625" style="194" customWidth="1"/>
    <col min="9487" max="9487" width="8.5703125" style="194" customWidth="1"/>
    <col min="9488" max="9488" width="11.28515625" style="194" customWidth="1"/>
    <col min="9489" max="9489" width="8.28515625" style="194" customWidth="1"/>
    <col min="9490" max="9490" width="11.42578125" style="194" customWidth="1"/>
    <col min="9491" max="9491" width="10.140625" style="194" bestFit="1" customWidth="1"/>
    <col min="9492" max="9730" width="9.140625" style="194"/>
    <col min="9731" max="9731" width="3.7109375" style="194" customWidth="1"/>
    <col min="9732" max="9732" width="51.140625" style="194" customWidth="1"/>
    <col min="9733" max="9733" width="8.7109375" style="194" customWidth="1"/>
    <col min="9734" max="9734" width="11.42578125" style="194" customWidth="1"/>
    <col min="9735" max="9735" width="9.7109375" style="194" customWidth="1"/>
    <col min="9736" max="9736" width="11.5703125" style="194" customWidth="1"/>
    <col min="9737" max="9737" width="9" style="194" customWidth="1"/>
    <col min="9738" max="9738" width="11.28515625" style="194" customWidth="1"/>
    <col min="9739" max="9739" width="8.140625" style="194" customWidth="1"/>
    <col min="9740" max="9740" width="11.42578125" style="194" customWidth="1"/>
    <col min="9741" max="9741" width="8.140625" style="194" customWidth="1"/>
    <col min="9742" max="9742" width="12.140625" style="194" customWidth="1"/>
    <col min="9743" max="9743" width="8.5703125" style="194" customWidth="1"/>
    <col min="9744" max="9744" width="11.28515625" style="194" customWidth="1"/>
    <col min="9745" max="9745" width="8.28515625" style="194" customWidth="1"/>
    <col min="9746" max="9746" width="11.42578125" style="194" customWidth="1"/>
    <col min="9747" max="9747" width="10.140625" style="194" bestFit="1" customWidth="1"/>
    <col min="9748" max="9986" width="9.140625" style="194"/>
    <col min="9987" max="9987" width="3.7109375" style="194" customWidth="1"/>
    <col min="9988" max="9988" width="51.140625" style="194" customWidth="1"/>
    <col min="9989" max="9989" width="8.7109375" style="194" customWidth="1"/>
    <col min="9990" max="9990" width="11.42578125" style="194" customWidth="1"/>
    <col min="9991" max="9991" width="9.7109375" style="194" customWidth="1"/>
    <col min="9992" max="9992" width="11.5703125" style="194" customWidth="1"/>
    <col min="9993" max="9993" width="9" style="194" customWidth="1"/>
    <col min="9994" max="9994" width="11.28515625" style="194" customWidth="1"/>
    <col min="9995" max="9995" width="8.140625" style="194" customWidth="1"/>
    <col min="9996" max="9996" width="11.42578125" style="194" customWidth="1"/>
    <col min="9997" max="9997" width="8.140625" style="194" customWidth="1"/>
    <col min="9998" max="9998" width="12.140625" style="194" customWidth="1"/>
    <col min="9999" max="9999" width="8.5703125" style="194" customWidth="1"/>
    <col min="10000" max="10000" width="11.28515625" style="194" customWidth="1"/>
    <col min="10001" max="10001" width="8.28515625" style="194" customWidth="1"/>
    <col min="10002" max="10002" width="11.42578125" style="194" customWidth="1"/>
    <col min="10003" max="10003" width="10.140625" style="194" bestFit="1" customWidth="1"/>
    <col min="10004" max="10242" width="9.140625" style="194"/>
    <col min="10243" max="10243" width="3.7109375" style="194" customWidth="1"/>
    <col min="10244" max="10244" width="51.140625" style="194" customWidth="1"/>
    <col min="10245" max="10245" width="8.7109375" style="194" customWidth="1"/>
    <col min="10246" max="10246" width="11.42578125" style="194" customWidth="1"/>
    <col min="10247" max="10247" width="9.7109375" style="194" customWidth="1"/>
    <col min="10248" max="10248" width="11.5703125" style="194" customWidth="1"/>
    <col min="10249" max="10249" width="9" style="194" customWidth="1"/>
    <col min="10250" max="10250" width="11.28515625" style="194" customWidth="1"/>
    <col min="10251" max="10251" width="8.140625" style="194" customWidth="1"/>
    <col min="10252" max="10252" width="11.42578125" style="194" customWidth="1"/>
    <col min="10253" max="10253" width="8.140625" style="194" customWidth="1"/>
    <col min="10254" max="10254" width="12.140625" style="194" customWidth="1"/>
    <col min="10255" max="10255" width="8.5703125" style="194" customWidth="1"/>
    <col min="10256" max="10256" width="11.28515625" style="194" customWidth="1"/>
    <col min="10257" max="10257" width="8.28515625" style="194" customWidth="1"/>
    <col min="10258" max="10258" width="11.42578125" style="194" customWidth="1"/>
    <col min="10259" max="10259" width="10.140625" style="194" bestFit="1" customWidth="1"/>
    <col min="10260" max="10498" width="9.140625" style="194"/>
    <col min="10499" max="10499" width="3.7109375" style="194" customWidth="1"/>
    <col min="10500" max="10500" width="51.140625" style="194" customWidth="1"/>
    <col min="10501" max="10501" width="8.7109375" style="194" customWidth="1"/>
    <col min="10502" max="10502" width="11.42578125" style="194" customWidth="1"/>
    <col min="10503" max="10503" width="9.7109375" style="194" customWidth="1"/>
    <col min="10504" max="10504" width="11.5703125" style="194" customWidth="1"/>
    <col min="10505" max="10505" width="9" style="194" customWidth="1"/>
    <col min="10506" max="10506" width="11.28515625" style="194" customWidth="1"/>
    <col min="10507" max="10507" width="8.140625" style="194" customWidth="1"/>
    <col min="10508" max="10508" width="11.42578125" style="194" customWidth="1"/>
    <col min="10509" max="10509" width="8.140625" style="194" customWidth="1"/>
    <col min="10510" max="10510" width="12.140625" style="194" customWidth="1"/>
    <col min="10511" max="10511" width="8.5703125" style="194" customWidth="1"/>
    <col min="10512" max="10512" width="11.28515625" style="194" customWidth="1"/>
    <col min="10513" max="10513" width="8.28515625" style="194" customWidth="1"/>
    <col min="10514" max="10514" width="11.42578125" style="194" customWidth="1"/>
    <col min="10515" max="10515" width="10.140625" style="194" bestFit="1" customWidth="1"/>
    <col min="10516" max="10754" width="9.140625" style="194"/>
    <col min="10755" max="10755" width="3.7109375" style="194" customWidth="1"/>
    <col min="10756" max="10756" width="51.140625" style="194" customWidth="1"/>
    <col min="10757" max="10757" width="8.7109375" style="194" customWidth="1"/>
    <col min="10758" max="10758" width="11.42578125" style="194" customWidth="1"/>
    <col min="10759" max="10759" width="9.7109375" style="194" customWidth="1"/>
    <col min="10760" max="10760" width="11.5703125" style="194" customWidth="1"/>
    <col min="10761" max="10761" width="9" style="194" customWidth="1"/>
    <col min="10762" max="10762" width="11.28515625" style="194" customWidth="1"/>
    <col min="10763" max="10763" width="8.140625" style="194" customWidth="1"/>
    <col min="10764" max="10764" width="11.42578125" style="194" customWidth="1"/>
    <col min="10765" max="10765" width="8.140625" style="194" customWidth="1"/>
    <col min="10766" max="10766" width="12.140625" style="194" customWidth="1"/>
    <col min="10767" max="10767" width="8.5703125" style="194" customWidth="1"/>
    <col min="10768" max="10768" width="11.28515625" style="194" customWidth="1"/>
    <col min="10769" max="10769" width="8.28515625" style="194" customWidth="1"/>
    <col min="10770" max="10770" width="11.42578125" style="194" customWidth="1"/>
    <col min="10771" max="10771" width="10.140625" style="194" bestFit="1" customWidth="1"/>
    <col min="10772" max="11010" width="9.140625" style="194"/>
    <col min="11011" max="11011" width="3.7109375" style="194" customWidth="1"/>
    <col min="11012" max="11012" width="51.140625" style="194" customWidth="1"/>
    <col min="11013" max="11013" width="8.7109375" style="194" customWidth="1"/>
    <col min="11014" max="11014" width="11.42578125" style="194" customWidth="1"/>
    <col min="11015" max="11015" width="9.7109375" style="194" customWidth="1"/>
    <col min="11016" max="11016" width="11.5703125" style="194" customWidth="1"/>
    <col min="11017" max="11017" width="9" style="194" customWidth="1"/>
    <col min="11018" max="11018" width="11.28515625" style="194" customWidth="1"/>
    <col min="11019" max="11019" width="8.140625" style="194" customWidth="1"/>
    <col min="11020" max="11020" width="11.42578125" style="194" customWidth="1"/>
    <col min="11021" max="11021" width="8.140625" style="194" customWidth="1"/>
    <col min="11022" max="11022" width="12.140625" style="194" customWidth="1"/>
    <col min="11023" max="11023" width="8.5703125" style="194" customWidth="1"/>
    <col min="11024" max="11024" width="11.28515625" style="194" customWidth="1"/>
    <col min="11025" max="11025" width="8.28515625" style="194" customWidth="1"/>
    <col min="11026" max="11026" width="11.42578125" style="194" customWidth="1"/>
    <col min="11027" max="11027" width="10.140625" style="194" bestFit="1" customWidth="1"/>
    <col min="11028" max="11266" width="9.140625" style="194"/>
    <col min="11267" max="11267" width="3.7109375" style="194" customWidth="1"/>
    <col min="11268" max="11268" width="51.140625" style="194" customWidth="1"/>
    <col min="11269" max="11269" width="8.7109375" style="194" customWidth="1"/>
    <col min="11270" max="11270" width="11.42578125" style="194" customWidth="1"/>
    <col min="11271" max="11271" width="9.7109375" style="194" customWidth="1"/>
    <col min="11272" max="11272" width="11.5703125" style="194" customWidth="1"/>
    <col min="11273" max="11273" width="9" style="194" customWidth="1"/>
    <col min="11274" max="11274" width="11.28515625" style="194" customWidth="1"/>
    <col min="11275" max="11275" width="8.140625" style="194" customWidth="1"/>
    <col min="11276" max="11276" width="11.42578125" style="194" customWidth="1"/>
    <col min="11277" max="11277" width="8.140625" style="194" customWidth="1"/>
    <col min="11278" max="11278" width="12.140625" style="194" customWidth="1"/>
    <col min="11279" max="11279" width="8.5703125" style="194" customWidth="1"/>
    <col min="11280" max="11280" width="11.28515625" style="194" customWidth="1"/>
    <col min="11281" max="11281" width="8.28515625" style="194" customWidth="1"/>
    <col min="11282" max="11282" width="11.42578125" style="194" customWidth="1"/>
    <col min="11283" max="11283" width="10.140625" style="194" bestFit="1" customWidth="1"/>
    <col min="11284" max="11522" width="9.140625" style="194"/>
    <col min="11523" max="11523" width="3.7109375" style="194" customWidth="1"/>
    <col min="11524" max="11524" width="51.140625" style="194" customWidth="1"/>
    <col min="11525" max="11525" width="8.7109375" style="194" customWidth="1"/>
    <col min="11526" max="11526" width="11.42578125" style="194" customWidth="1"/>
    <col min="11527" max="11527" width="9.7109375" style="194" customWidth="1"/>
    <col min="11528" max="11528" width="11.5703125" style="194" customWidth="1"/>
    <col min="11529" max="11529" width="9" style="194" customWidth="1"/>
    <col min="11530" max="11530" width="11.28515625" style="194" customWidth="1"/>
    <col min="11531" max="11531" width="8.140625" style="194" customWidth="1"/>
    <col min="11532" max="11532" width="11.42578125" style="194" customWidth="1"/>
    <col min="11533" max="11533" width="8.140625" style="194" customWidth="1"/>
    <col min="11534" max="11534" width="12.140625" style="194" customWidth="1"/>
    <col min="11535" max="11535" width="8.5703125" style="194" customWidth="1"/>
    <col min="11536" max="11536" width="11.28515625" style="194" customWidth="1"/>
    <col min="11537" max="11537" width="8.28515625" style="194" customWidth="1"/>
    <col min="11538" max="11538" width="11.42578125" style="194" customWidth="1"/>
    <col min="11539" max="11539" width="10.140625" style="194" bestFit="1" customWidth="1"/>
    <col min="11540" max="11778" width="9.140625" style="194"/>
    <col min="11779" max="11779" width="3.7109375" style="194" customWidth="1"/>
    <col min="11780" max="11780" width="51.140625" style="194" customWidth="1"/>
    <col min="11781" max="11781" width="8.7109375" style="194" customWidth="1"/>
    <col min="11782" max="11782" width="11.42578125" style="194" customWidth="1"/>
    <col min="11783" max="11783" width="9.7109375" style="194" customWidth="1"/>
    <col min="11784" max="11784" width="11.5703125" style="194" customWidth="1"/>
    <col min="11785" max="11785" width="9" style="194" customWidth="1"/>
    <col min="11786" max="11786" width="11.28515625" style="194" customWidth="1"/>
    <col min="11787" max="11787" width="8.140625" style="194" customWidth="1"/>
    <col min="11788" max="11788" width="11.42578125" style="194" customWidth="1"/>
    <col min="11789" max="11789" width="8.140625" style="194" customWidth="1"/>
    <col min="11790" max="11790" width="12.140625" style="194" customWidth="1"/>
    <col min="11791" max="11791" width="8.5703125" style="194" customWidth="1"/>
    <col min="11792" max="11792" width="11.28515625" style="194" customWidth="1"/>
    <col min="11793" max="11793" width="8.28515625" style="194" customWidth="1"/>
    <col min="11794" max="11794" width="11.42578125" style="194" customWidth="1"/>
    <col min="11795" max="11795" width="10.140625" style="194" bestFit="1" customWidth="1"/>
    <col min="11796" max="12034" width="9.140625" style="194"/>
    <col min="12035" max="12035" width="3.7109375" style="194" customWidth="1"/>
    <col min="12036" max="12036" width="51.140625" style="194" customWidth="1"/>
    <col min="12037" max="12037" width="8.7109375" style="194" customWidth="1"/>
    <col min="12038" max="12038" width="11.42578125" style="194" customWidth="1"/>
    <col min="12039" max="12039" width="9.7109375" style="194" customWidth="1"/>
    <col min="12040" max="12040" width="11.5703125" style="194" customWidth="1"/>
    <col min="12041" max="12041" width="9" style="194" customWidth="1"/>
    <col min="12042" max="12042" width="11.28515625" style="194" customWidth="1"/>
    <col min="12043" max="12043" width="8.140625" style="194" customWidth="1"/>
    <col min="12044" max="12044" width="11.42578125" style="194" customWidth="1"/>
    <col min="12045" max="12045" width="8.140625" style="194" customWidth="1"/>
    <col min="12046" max="12046" width="12.140625" style="194" customWidth="1"/>
    <col min="12047" max="12047" width="8.5703125" style="194" customWidth="1"/>
    <col min="12048" max="12048" width="11.28515625" style="194" customWidth="1"/>
    <col min="12049" max="12049" width="8.28515625" style="194" customWidth="1"/>
    <col min="12050" max="12050" width="11.42578125" style="194" customWidth="1"/>
    <col min="12051" max="12051" width="10.140625" style="194" bestFit="1" customWidth="1"/>
    <col min="12052" max="12290" width="9.140625" style="194"/>
    <col min="12291" max="12291" width="3.7109375" style="194" customWidth="1"/>
    <col min="12292" max="12292" width="51.140625" style="194" customWidth="1"/>
    <col min="12293" max="12293" width="8.7109375" style="194" customWidth="1"/>
    <col min="12294" max="12294" width="11.42578125" style="194" customWidth="1"/>
    <col min="12295" max="12295" width="9.7109375" style="194" customWidth="1"/>
    <col min="12296" max="12296" width="11.5703125" style="194" customWidth="1"/>
    <col min="12297" max="12297" width="9" style="194" customWidth="1"/>
    <col min="12298" max="12298" width="11.28515625" style="194" customWidth="1"/>
    <col min="12299" max="12299" width="8.140625" style="194" customWidth="1"/>
    <col min="12300" max="12300" width="11.42578125" style="194" customWidth="1"/>
    <col min="12301" max="12301" width="8.140625" style="194" customWidth="1"/>
    <col min="12302" max="12302" width="12.140625" style="194" customWidth="1"/>
    <col min="12303" max="12303" width="8.5703125" style="194" customWidth="1"/>
    <col min="12304" max="12304" width="11.28515625" style="194" customWidth="1"/>
    <col min="12305" max="12305" width="8.28515625" style="194" customWidth="1"/>
    <col min="12306" max="12306" width="11.42578125" style="194" customWidth="1"/>
    <col min="12307" max="12307" width="10.140625" style="194" bestFit="1" customWidth="1"/>
    <col min="12308" max="12546" width="9.140625" style="194"/>
    <col min="12547" max="12547" width="3.7109375" style="194" customWidth="1"/>
    <col min="12548" max="12548" width="51.140625" style="194" customWidth="1"/>
    <col min="12549" max="12549" width="8.7109375" style="194" customWidth="1"/>
    <col min="12550" max="12550" width="11.42578125" style="194" customWidth="1"/>
    <col min="12551" max="12551" width="9.7109375" style="194" customWidth="1"/>
    <col min="12552" max="12552" width="11.5703125" style="194" customWidth="1"/>
    <col min="12553" max="12553" width="9" style="194" customWidth="1"/>
    <col min="12554" max="12554" width="11.28515625" style="194" customWidth="1"/>
    <col min="12555" max="12555" width="8.140625" style="194" customWidth="1"/>
    <col min="12556" max="12556" width="11.42578125" style="194" customWidth="1"/>
    <col min="12557" max="12557" width="8.140625" style="194" customWidth="1"/>
    <col min="12558" max="12558" width="12.140625" style="194" customWidth="1"/>
    <col min="12559" max="12559" width="8.5703125" style="194" customWidth="1"/>
    <col min="12560" max="12560" width="11.28515625" style="194" customWidth="1"/>
    <col min="12561" max="12561" width="8.28515625" style="194" customWidth="1"/>
    <col min="12562" max="12562" width="11.42578125" style="194" customWidth="1"/>
    <col min="12563" max="12563" width="10.140625" style="194" bestFit="1" customWidth="1"/>
    <col min="12564" max="12802" width="9.140625" style="194"/>
    <col min="12803" max="12803" width="3.7109375" style="194" customWidth="1"/>
    <col min="12804" max="12804" width="51.140625" style="194" customWidth="1"/>
    <col min="12805" max="12805" width="8.7109375" style="194" customWidth="1"/>
    <col min="12806" max="12806" width="11.42578125" style="194" customWidth="1"/>
    <col min="12807" max="12807" width="9.7109375" style="194" customWidth="1"/>
    <col min="12808" max="12808" width="11.5703125" style="194" customWidth="1"/>
    <col min="12809" max="12809" width="9" style="194" customWidth="1"/>
    <col min="12810" max="12810" width="11.28515625" style="194" customWidth="1"/>
    <col min="12811" max="12811" width="8.140625" style="194" customWidth="1"/>
    <col min="12812" max="12812" width="11.42578125" style="194" customWidth="1"/>
    <col min="12813" max="12813" width="8.140625" style="194" customWidth="1"/>
    <col min="12814" max="12814" width="12.140625" style="194" customWidth="1"/>
    <col min="12815" max="12815" width="8.5703125" style="194" customWidth="1"/>
    <col min="12816" max="12816" width="11.28515625" style="194" customWidth="1"/>
    <col min="12817" max="12817" width="8.28515625" style="194" customWidth="1"/>
    <col min="12818" max="12818" width="11.42578125" style="194" customWidth="1"/>
    <col min="12819" max="12819" width="10.140625" style="194" bestFit="1" customWidth="1"/>
    <col min="12820" max="13058" width="9.140625" style="194"/>
    <col min="13059" max="13059" width="3.7109375" style="194" customWidth="1"/>
    <col min="13060" max="13060" width="51.140625" style="194" customWidth="1"/>
    <col min="13061" max="13061" width="8.7109375" style="194" customWidth="1"/>
    <col min="13062" max="13062" width="11.42578125" style="194" customWidth="1"/>
    <col min="13063" max="13063" width="9.7109375" style="194" customWidth="1"/>
    <col min="13064" max="13064" width="11.5703125" style="194" customWidth="1"/>
    <col min="13065" max="13065" width="9" style="194" customWidth="1"/>
    <col min="13066" max="13066" width="11.28515625" style="194" customWidth="1"/>
    <col min="13067" max="13067" width="8.140625" style="194" customWidth="1"/>
    <col min="13068" max="13068" width="11.42578125" style="194" customWidth="1"/>
    <col min="13069" max="13069" width="8.140625" style="194" customWidth="1"/>
    <col min="13070" max="13070" width="12.140625" style="194" customWidth="1"/>
    <col min="13071" max="13071" width="8.5703125" style="194" customWidth="1"/>
    <col min="13072" max="13072" width="11.28515625" style="194" customWidth="1"/>
    <col min="13073" max="13073" width="8.28515625" style="194" customWidth="1"/>
    <col min="13074" max="13074" width="11.42578125" style="194" customWidth="1"/>
    <col min="13075" max="13075" width="10.140625" style="194" bestFit="1" customWidth="1"/>
    <col min="13076" max="13314" width="9.140625" style="194"/>
    <col min="13315" max="13315" width="3.7109375" style="194" customWidth="1"/>
    <col min="13316" max="13316" width="51.140625" style="194" customWidth="1"/>
    <col min="13317" max="13317" width="8.7109375" style="194" customWidth="1"/>
    <col min="13318" max="13318" width="11.42578125" style="194" customWidth="1"/>
    <col min="13319" max="13319" width="9.7109375" style="194" customWidth="1"/>
    <col min="13320" max="13320" width="11.5703125" style="194" customWidth="1"/>
    <col min="13321" max="13321" width="9" style="194" customWidth="1"/>
    <col min="13322" max="13322" width="11.28515625" style="194" customWidth="1"/>
    <col min="13323" max="13323" width="8.140625" style="194" customWidth="1"/>
    <col min="13324" max="13324" width="11.42578125" style="194" customWidth="1"/>
    <col min="13325" max="13325" width="8.140625" style="194" customWidth="1"/>
    <col min="13326" max="13326" width="12.140625" style="194" customWidth="1"/>
    <col min="13327" max="13327" width="8.5703125" style="194" customWidth="1"/>
    <col min="13328" max="13328" width="11.28515625" style="194" customWidth="1"/>
    <col min="13329" max="13329" width="8.28515625" style="194" customWidth="1"/>
    <col min="13330" max="13330" width="11.42578125" style="194" customWidth="1"/>
    <col min="13331" max="13331" width="10.140625" style="194" bestFit="1" customWidth="1"/>
    <col min="13332" max="13570" width="9.140625" style="194"/>
    <col min="13571" max="13571" width="3.7109375" style="194" customWidth="1"/>
    <col min="13572" max="13572" width="51.140625" style="194" customWidth="1"/>
    <col min="13573" max="13573" width="8.7109375" style="194" customWidth="1"/>
    <col min="13574" max="13574" width="11.42578125" style="194" customWidth="1"/>
    <col min="13575" max="13575" width="9.7109375" style="194" customWidth="1"/>
    <col min="13576" max="13576" width="11.5703125" style="194" customWidth="1"/>
    <col min="13577" max="13577" width="9" style="194" customWidth="1"/>
    <col min="13578" max="13578" width="11.28515625" style="194" customWidth="1"/>
    <col min="13579" max="13579" width="8.140625" style="194" customWidth="1"/>
    <col min="13580" max="13580" width="11.42578125" style="194" customWidth="1"/>
    <col min="13581" max="13581" width="8.140625" style="194" customWidth="1"/>
    <col min="13582" max="13582" width="12.140625" style="194" customWidth="1"/>
    <col min="13583" max="13583" width="8.5703125" style="194" customWidth="1"/>
    <col min="13584" max="13584" width="11.28515625" style="194" customWidth="1"/>
    <col min="13585" max="13585" width="8.28515625" style="194" customWidth="1"/>
    <col min="13586" max="13586" width="11.42578125" style="194" customWidth="1"/>
    <col min="13587" max="13587" width="10.140625" style="194" bestFit="1" customWidth="1"/>
    <col min="13588" max="13826" width="9.140625" style="194"/>
    <col min="13827" max="13827" width="3.7109375" style="194" customWidth="1"/>
    <col min="13828" max="13828" width="51.140625" style="194" customWidth="1"/>
    <col min="13829" max="13829" width="8.7109375" style="194" customWidth="1"/>
    <col min="13830" max="13830" width="11.42578125" style="194" customWidth="1"/>
    <col min="13831" max="13831" width="9.7109375" style="194" customWidth="1"/>
    <col min="13832" max="13832" width="11.5703125" style="194" customWidth="1"/>
    <col min="13833" max="13833" width="9" style="194" customWidth="1"/>
    <col min="13834" max="13834" width="11.28515625" style="194" customWidth="1"/>
    <col min="13835" max="13835" width="8.140625" style="194" customWidth="1"/>
    <col min="13836" max="13836" width="11.42578125" style="194" customWidth="1"/>
    <col min="13837" max="13837" width="8.140625" style="194" customWidth="1"/>
    <col min="13838" max="13838" width="12.140625" style="194" customWidth="1"/>
    <col min="13839" max="13839" width="8.5703125" style="194" customWidth="1"/>
    <col min="13840" max="13840" width="11.28515625" style="194" customWidth="1"/>
    <col min="13841" max="13841" width="8.28515625" style="194" customWidth="1"/>
    <col min="13842" max="13842" width="11.42578125" style="194" customWidth="1"/>
    <col min="13843" max="13843" width="10.140625" style="194" bestFit="1" customWidth="1"/>
    <col min="13844" max="14082" width="9.140625" style="194"/>
    <col min="14083" max="14083" width="3.7109375" style="194" customWidth="1"/>
    <col min="14084" max="14084" width="51.140625" style="194" customWidth="1"/>
    <col min="14085" max="14085" width="8.7109375" style="194" customWidth="1"/>
    <col min="14086" max="14086" width="11.42578125" style="194" customWidth="1"/>
    <col min="14087" max="14087" width="9.7109375" style="194" customWidth="1"/>
    <col min="14088" max="14088" width="11.5703125" style="194" customWidth="1"/>
    <col min="14089" max="14089" width="9" style="194" customWidth="1"/>
    <col min="14090" max="14090" width="11.28515625" style="194" customWidth="1"/>
    <col min="14091" max="14091" width="8.140625" style="194" customWidth="1"/>
    <col min="14092" max="14092" width="11.42578125" style="194" customWidth="1"/>
    <col min="14093" max="14093" width="8.140625" style="194" customWidth="1"/>
    <col min="14094" max="14094" width="12.140625" style="194" customWidth="1"/>
    <col min="14095" max="14095" width="8.5703125" style="194" customWidth="1"/>
    <col min="14096" max="14096" width="11.28515625" style="194" customWidth="1"/>
    <col min="14097" max="14097" width="8.28515625" style="194" customWidth="1"/>
    <col min="14098" max="14098" width="11.42578125" style="194" customWidth="1"/>
    <col min="14099" max="14099" width="10.140625" style="194" bestFit="1" customWidth="1"/>
    <col min="14100" max="14338" width="9.140625" style="194"/>
    <col min="14339" max="14339" width="3.7109375" style="194" customWidth="1"/>
    <col min="14340" max="14340" width="51.140625" style="194" customWidth="1"/>
    <col min="14341" max="14341" width="8.7109375" style="194" customWidth="1"/>
    <col min="14342" max="14342" width="11.42578125" style="194" customWidth="1"/>
    <col min="14343" max="14343" width="9.7109375" style="194" customWidth="1"/>
    <col min="14344" max="14344" width="11.5703125" style="194" customWidth="1"/>
    <col min="14345" max="14345" width="9" style="194" customWidth="1"/>
    <col min="14346" max="14346" width="11.28515625" style="194" customWidth="1"/>
    <col min="14347" max="14347" width="8.140625" style="194" customWidth="1"/>
    <col min="14348" max="14348" width="11.42578125" style="194" customWidth="1"/>
    <col min="14349" max="14349" width="8.140625" style="194" customWidth="1"/>
    <col min="14350" max="14350" width="12.140625" style="194" customWidth="1"/>
    <col min="14351" max="14351" width="8.5703125" style="194" customWidth="1"/>
    <col min="14352" max="14352" width="11.28515625" style="194" customWidth="1"/>
    <col min="14353" max="14353" width="8.28515625" style="194" customWidth="1"/>
    <col min="14354" max="14354" width="11.42578125" style="194" customWidth="1"/>
    <col min="14355" max="14355" width="10.140625" style="194" bestFit="1" customWidth="1"/>
    <col min="14356" max="14594" width="9.140625" style="194"/>
    <col min="14595" max="14595" width="3.7109375" style="194" customWidth="1"/>
    <col min="14596" max="14596" width="51.140625" style="194" customWidth="1"/>
    <col min="14597" max="14597" width="8.7109375" style="194" customWidth="1"/>
    <col min="14598" max="14598" width="11.42578125" style="194" customWidth="1"/>
    <col min="14599" max="14599" width="9.7109375" style="194" customWidth="1"/>
    <col min="14600" max="14600" width="11.5703125" style="194" customWidth="1"/>
    <col min="14601" max="14601" width="9" style="194" customWidth="1"/>
    <col min="14602" max="14602" width="11.28515625" style="194" customWidth="1"/>
    <col min="14603" max="14603" width="8.140625" style="194" customWidth="1"/>
    <col min="14604" max="14604" width="11.42578125" style="194" customWidth="1"/>
    <col min="14605" max="14605" width="8.140625" style="194" customWidth="1"/>
    <col min="14606" max="14606" width="12.140625" style="194" customWidth="1"/>
    <col min="14607" max="14607" width="8.5703125" style="194" customWidth="1"/>
    <col min="14608" max="14608" width="11.28515625" style="194" customWidth="1"/>
    <col min="14609" max="14609" width="8.28515625" style="194" customWidth="1"/>
    <col min="14610" max="14610" width="11.42578125" style="194" customWidth="1"/>
    <col min="14611" max="14611" width="10.140625" style="194" bestFit="1" customWidth="1"/>
    <col min="14612" max="14850" width="9.140625" style="194"/>
    <col min="14851" max="14851" width="3.7109375" style="194" customWidth="1"/>
    <col min="14852" max="14852" width="51.140625" style="194" customWidth="1"/>
    <col min="14853" max="14853" width="8.7109375" style="194" customWidth="1"/>
    <col min="14854" max="14854" width="11.42578125" style="194" customWidth="1"/>
    <col min="14855" max="14855" width="9.7109375" style="194" customWidth="1"/>
    <col min="14856" max="14856" width="11.5703125" style="194" customWidth="1"/>
    <col min="14857" max="14857" width="9" style="194" customWidth="1"/>
    <col min="14858" max="14858" width="11.28515625" style="194" customWidth="1"/>
    <col min="14859" max="14859" width="8.140625" style="194" customWidth="1"/>
    <col min="14860" max="14860" width="11.42578125" style="194" customWidth="1"/>
    <col min="14861" max="14861" width="8.140625" style="194" customWidth="1"/>
    <col min="14862" max="14862" width="12.140625" style="194" customWidth="1"/>
    <col min="14863" max="14863" width="8.5703125" style="194" customWidth="1"/>
    <col min="14864" max="14864" width="11.28515625" style="194" customWidth="1"/>
    <col min="14865" max="14865" width="8.28515625" style="194" customWidth="1"/>
    <col min="14866" max="14866" width="11.42578125" style="194" customWidth="1"/>
    <col min="14867" max="14867" width="10.140625" style="194" bestFit="1" customWidth="1"/>
    <col min="14868" max="15106" width="9.140625" style="194"/>
    <col min="15107" max="15107" width="3.7109375" style="194" customWidth="1"/>
    <col min="15108" max="15108" width="51.140625" style="194" customWidth="1"/>
    <col min="15109" max="15109" width="8.7109375" style="194" customWidth="1"/>
    <col min="15110" max="15110" width="11.42578125" style="194" customWidth="1"/>
    <col min="15111" max="15111" width="9.7109375" style="194" customWidth="1"/>
    <col min="15112" max="15112" width="11.5703125" style="194" customWidth="1"/>
    <col min="15113" max="15113" width="9" style="194" customWidth="1"/>
    <col min="15114" max="15114" width="11.28515625" style="194" customWidth="1"/>
    <col min="15115" max="15115" width="8.140625" style="194" customWidth="1"/>
    <col min="15116" max="15116" width="11.42578125" style="194" customWidth="1"/>
    <col min="15117" max="15117" width="8.140625" style="194" customWidth="1"/>
    <col min="15118" max="15118" width="12.140625" style="194" customWidth="1"/>
    <col min="15119" max="15119" width="8.5703125" style="194" customWidth="1"/>
    <col min="15120" max="15120" width="11.28515625" style="194" customWidth="1"/>
    <col min="15121" max="15121" width="8.28515625" style="194" customWidth="1"/>
    <col min="15122" max="15122" width="11.42578125" style="194" customWidth="1"/>
    <col min="15123" max="15123" width="10.140625" style="194" bestFit="1" customWidth="1"/>
    <col min="15124" max="15362" width="9.140625" style="194"/>
    <col min="15363" max="15363" width="3.7109375" style="194" customWidth="1"/>
    <col min="15364" max="15364" width="51.140625" style="194" customWidth="1"/>
    <col min="15365" max="15365" width="8.7109375" style="194" customWidth="1"/>
    <col min="15366" max="15366" width="11.42578125" style="194" customWidth="1"/>
    <col min="15367" max="15367" width="9.7109375" style="194" customWidth="1"/>
    <col min="15368" max="15368" width="11.5703125" style="194" customWidth="1"/>
    <col min="15369" max="15369" width="9" style="194" customWidth="1"/>
    <col min="15370" max="15370" width="11.28515625" style="194" customWidth="1"/>
    <col min="15371" max="15371" width="8.140625" style="194" customWidth="1"/>
    <col min="15372" max="15372" width="11.42578125" style="194" customWidth="1"/>
    <col min="15373" max="15373" width="8.140625" style="194" customWidth="1"/>
    <col min="15374" max="15374" width="12.140625" style="194" customWidth="1"/>
    <col min="15375" max="15375" width="8.5703125" style="194" customWidth="1"/>
    <col min="15376" max="15376" width="11.28515625" style="194" customWidth="1"/>
    <col min="15377" max="15377" width="8.28515625" style="194" customWidth="1"/>
    <col min="15378" max="15378" width="11.42578125" style="194" customWidth="1"/>
    <col min="15379" max="15379" width="10.140625" style="194" bestFit="1" customWidth="1"/>
    <col min="15380" max="15618" width="9.140625" style="194"/>
    <col min="15619" max="15619" width="3.7109375" style="194" customWidth="1"/>
    <col min="15620" max="15620" width="51.140625" style="194" customWidth="1"/>
    <col min="15621" max="15621" width="8.7109375" style="194" customWidth="1"/>
    <col min="15622" max="15622" width="11.42578125" style="194" customWidth="1"/>
    <col min="15623" max="15623" width="9.7109375" style="194" customWidth="1"/>
    <col min="15624" max="15624" width="11.5703125" style="194" customWidth="1"/>
    <col min="15625" max="15625" width="9" style="194" customWidth="1"/>
    <col min="15626" max="15626" width="11.28515625" style="194" customWidth="1"/>
    <col min="15627" max="15627" width="8.140625" style="194" customWidth="1"/>
    <col min="15628" max="15628" width="11.42578125" style="194" customWidth="1"/>
    <col min="15629" max="15629" width="8.140625" style="194" customWidth="1"/>
    <col min="15630" max="15630" width="12.140625" style="194" customWidth="1"/>
    <col min="15631" max="15631" width="8.5703125" style="194" customWidth="1"/>
    <col min="15632" max="15632" width="11.28515625" style="194" customWidth="1"/>
    <col min="15633" max="15633" width="8.28515625" style="194" customWidth="1"/>
    <col min="15634" max="15634" width="11.42578125" style="194" customWidth="1"/>
    <col min="15635" max="15635" width="10.140625" style="194" bestFit="1" customWidth="1"/>
    <col min="15636" max="15874" width="9.140625" style="194"/>
    <col min="15875" max="15875" width="3.7109375" style="194" customWidth="1"/>
    <col min="15876" max="15876" width="51.140625" style="194" customWidth="1"/>
    <col min="15877" max="15877" width="8.7109375" style="194" customWidth="1"/>
    <col min="15878" max="15878" width="11.42578125" style="194" customWidth="1"/>
    <col min="15879" max="15879" width="9.7109375" style="194" customWidth="1"/>
    <col min="15880" max="15880" width="11.5703125" style="194" customWidth="1"/>
    <col min="15881" max="15881" width="9" style="194" customWidth="1"/>
    <col min="15882" max="15882" width="11.28515625" style="194" customWidth="1"/>
    <col min="15883" max="15883" width="8.140625" style="194" customWidth="1"/>
    <col min="15884" max="15884" width="11.42578125" style="194" customWidth="1"/>
    <col min="15885" max="15885" width="8.140625" style="194" customWidth="1"/>
    <col min="15886" max="15886" width="12.140625" style="194" customWidth="1"/>
    <col min="15887" max="15887" width="8.5703125" style="194" customWidth="1"/>
    <col min="15888" max="15888" width="11.28515625" style="194" customWidth="1"/>
    <col min="15889" max="15889" width="8.28515625" style="194" customWidth="1"/>
    <col min="15890" max="15890" width="11.42578125" style="194" customWidth="1"/>
    <col min="15891" max="15891" width="10.140625" style="194" bestFit="1" customWidth="1"/>
    <col min="15892" max="16130" width="9.140625" style="194"/>
    <col min="16131" max="16131" width="3.7109375" style="194" customWidth="1"/>
    <col min="16132" max="16132" width="51.140625" style="194" customWidth="1"/>
    <col min="16133" max="16133" width="8.7109375" style="194" customWidth="1"/>
    <col min="16134" max="16134" width="11.42578125" style="194" customWidth="1"/>
    <col min="16135" max="16135" width="9.7109375" style="194" customWidth="1"/>
    <col min="16136" max="16136" width="11.5703125" style="194" customWidth="1"/>
    <col min="16137" max="16137" width="9" style="194" customWidth="1"/>
    <col min="16138" max="16138" width="11.28515625" style="194" customWidth="1"/>
    <col min="16139" max="16139" width="8.140625" style="194" customWidth="1"/>
    <col min="16140" max="16140" width="11.42578125" style="194" customWidth="1"/>
    <col min="16141" max="16141" width="8.140625" style="194" customWidth="1"/>
    <col min="16142" max="16142" width="12.140625" style="194" customWidth="1"/>
    <col min="16143" max="16143" width="8.5703125" style="194" customWidth="1"/>
    <col min="16144" max="16144" width="11.28515625" style="194" customWidth="1"/>
    <col min="16145" max="16145" width="8.28515625" style="194" customWidth="1"/>
    <col min="16146" max="16146" width="11.42578125" style="194" customWidth="1"/>
    <col min="16147" max="16147" width="10.140625" style="194" bestFit="1" customWidth="1"/>
    <col min="16148" max="16384" width="9.140625" style="194"/>
  </cols>
  <sheetData>
    <row r="1" spans="1:20" ht="15.75" customHeight="1" thickBot="1">
      <c r="A1" s="661" t="s">
        <v>607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3"/>
    </row>
    <row r="2" spans="1:20" ht="15" customHeight="1" thickBot="1">
      <c r="A2" s="664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6"/>
      <c r="T2" s="506" t="s">
        <v>681</v>
      </c>
    </row>
    <row r="3" spans="1:20" ht="18" customHeight="1">
      <c r="A3" s="667" t="s">
        <v>666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9"/>
    </row>
    <row r="4" spans="1:20" ht="15" customHeight="1">
      <c r="A4" s="670" t="s">
        <v>609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2"/>
    </row>
    <row r="5" spans="1:20" ht="15.75" customHeight="1" thickBot="1">
      <c r="A5" s="673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5"/>
    </row>
    <row r="6" spans="1:20" ht="15.75" customHeight="1" thickBot="1">
      <c r="A6" s="251" t="s">
        <v>591</v>
      </c>
      <c r="B6" s="252" t="s">
        <v>592</v>
      </c>
      <c r="C6" s="250" t="s">
        <v>593</v>
      </c>
      <c r="D6" s="200" t="s">
        <v>594</v>
      </c>
      <c r="E6" s="840" t="s">
        <v>663</v>
      </c>
      <c r="F6" s="841"/>
      <c r="G6" s="677" t="s">
        <v>595</v>
      </c>
      <c r="H6" s="678"/>
      <c r="I6" s="677" t="s">
        <v>596</v>
      </c>
      <c r="J6" s="678"/>
      <c r="K6" s="677" t="s">
        <v>597</v>
      </c>
      <c r="L6" s="678"/>
      <c r="M6" s="677" t="s">
        <v>598</v>
      </c>
      <c r="N6" s="679"/>
      <c r="O6" s="680" t="s">
        <v>599</v>
      </c>
      <c r="P6" s="680"/>
      <c r="Q6" s="680" t="s">
        <v>600</v>
      </c>
      <c r="R6" s="681"/>
    </row>
    <row r="7" spans="1:20" ht="16.5" thickBot="1">
      <c r="A7" s="196"/>
      <c r="B7" s="238"/>
      <c r="C7" s="197" t="s">
        <v>601</v>
      </c>
      <c r="D7" s="387" t="s">
        <v>594</v>
      </c>
      <c r="E7" s="197" t="s">
        <v>601</v>
      </c>
      <c r="F7" s="195" t="s">
        <v>594</v>
      </c>
      <c r="G7" s="197" t="s">
        <v>601</v>
      </c>
      <c r="H7" s="195" t="s">
        <v>594</v>
      </c>
      <c r="I7" s="197" t="s">
        <v>601</v>
      </c>
      <c r="J7" s="195" t="s">
        <v>594</v>
      </c>
      <c r="K7" s="197" t="s">
        <v>601</v>
      </c>
      <c r="L7" s="195" t="s">
        <v>594</v>
      </c>
      <c r="M7" s="197" t="s">
        <v>601</v>
      </c>
      <c r="N7" s="195" t="s">
        <v>594</v>
      </c>
      <c r="O7" s="199" t="s">
        <v>601</v>
      </c>
      <c r="P7" s="200" t="s">
        <v>594</v>
      </c>
      <c r="Q7" s="201" t="s">
        <v>601</v>
      </c>
      <c r="R7" s="253" t="s">
        <v>594</v>
      </c>
    </row>
    <row r="8" spans="1:20" ht="12.75">
      <c r="A8" s="270">
        <v>1</v>
      </c>
      <c r="B8" s="267" t="str">
        <f>'ORÇAMENTO LICITAÇÃO'!C21</f>
        <v>MOBILIZAÇÃO - CANTEIRO DE OBRAS - DEMOLIÇÕES</v>
      </c>
      <c r="C8" s="202">
        <f t="shared" ref="C8:C19" si="0">D8/D$20</f>
        <v>1.1446408247126326E-2</v>
      </c>
      <c r="D8" s="203">
        <f>'Planilha 2014'!L20</f>
        <v>7450.88</v>
      </c>
      <c r="E8" s="311">
        <v>1</v>
      </c>
      <c r="F8" s="203">
        <f>E8*D8</f>
        <v>7450.88</v>
      </c>
      <c r="G8" s="204"/>
      <c r="H8" s="205">
        <f>G8*D8</f>
        <v>0</v>
      </c>
      <c r="I8" s="204"/>
      <c r="J8" s="205">
        <f>I8*D8</f>
        <v>0</v>
      </c>
      <c r="K8" s="204"/>
      <c r="L8" s="206">
        <f>K8*D8</f>
        <v>0</v>
      </c>
      <c r="M8" s="207"/>
      <c r="N8" s="206">
        <f>M8*D8</f>
        <v>0</v>
      </c>
      <c r="O8" s="208"/>
      <c r="P8" s="209">
        <f>O8*D8</f>
        <v>0</v>
      </c>
      <c r="Q8" s="210"/>
      <c r="R8" s="211">
        <f t="shared" ref="R8:R19" si="1">Q8*D8</f>
        <v>0</v>
      </c>
      <c r="S8" s="389">
        <f>(E8+G8+I8+K8+M8+O8+Q8)*100</f>
        <v>100</v>
      </c>
      <c r="T8" s="388">
        <f>IF(S8&gt;100,"ERRO_ACIMA 100",IF(S8&lt;100,"ERRO_ABAIXO100",0))</f>
        <v>0</v>
      </c>
    </row>
    <row r="9" spans="1:20" ht="12.75">
      <c r="A9" s="271">
        <v>2</v>
      </c>
      <c r="B9" s="267" t="str">
        <f>'ORÇAMENTO LICITAÇÃO'!C28</f>
        <v>MOVIMENTO DE TERRA</v>
      </c>
      <c r="C9" s="202">
        <f t="shared" si="0"/>
        <v>4.6942397891700785E-3</v>
      </c>
      <c r="D9" s="203">
        <f>'Planilha 2014'!L26</f>
        <v>3055.6499999999996</v>
      </c>
      <c r="E9" s="311">
        <v>1</v>
      </c>
      <c r="F9" s="203">
        <f t="shared" ref="F9:F19" si="2">E9*D9</f>
        <v>3055.6499999999996</v>
      </c>
      <c r="G9" s="204"/>
      <c r="H9" s="205">
        <f t="shared" ref="H9:H19" si="3">G9*D9</f>
        <v>0</v>
      </c>
      <c r="I9" s="204"/>
      <c r="J9" s="205">
        <f t="shared" ref="J9:J19" si="4">I9*D9</f>
        <v>0</v>
      </c>
      <c r="K9" s="204"/>
      <c r="L9" s="206">
        <f t="shared" ref="L9:L19" si="5">K9*D9</f>
        <v>0</v>
      </c>
      <c r="M9" s="204"/>
      <c r="N9" s="206">
        <f t="shared" ref="N9:N19" si="6">M9*D9</f>
        <v>0</v>
      </c>
      <c r="O9" s="208"/>
      <c r="P9" s="209">
        <f t="shared" ref="P9:P19" si="7">O9*D9</f>
        <v>0</v>
      </c>
      <c r="Q9" s="210"/>
      <c r="R9" s="211">
        <f t="shared" si="1"/>
        <v>0</v>
      </c>
      <c r="S9" s="389">
        <f t="shared" ref="S9:S19" si="8">(E9+G9+I9+K9+M9+O9+Q9)*100</f>
        <v>100</v>
      </c>
      <c r="T9" s="388">
        <f t="shared" ref="T9:T19" si="9">IF(S9&gt;100,"ERRO_ACIMA 100",IF(S9&lt;100,"ERRO_ABAIXO100",0))</f>
        <v>0</v>
      </c>
    </row>
    <row r="10" spans="1:20" ht="12.75">
      <c r="A10" s="272">
        <v>3</v>
      </c>
      <c r="B10" s="267" t="str">
        <f>'ORÇAMENTO LICITAÇÃO'!C34</f>
        <v>COBERTURA</v>
      </c>
      <c r="C10" s="202">
        <f t="shared" si="0"/>
        <v>0.1031033662030743</v>
      </c>
      <c r="D10" s="203">
        <f>'Planilha 2014'!L34</f>
        <v>67113.700000000012</v>
      </c>
      <c r="E10" s="311">
        <f>Plan1!O27</f>
        <v>0.89907736649873826</v>
      </c>
      <c r="F10" s="203">
        <f t="shared" si="2"/>
        <v>60340.408651986378</v>
      </c>
      <c r="G10" s="204"/>
      <c r="H10" s="205">
        <f t="shared" si="3"/>
        <v>0</v>
      </c>
      <c r="I10" s="204"/>
      <c r="J10" s="205">
        <f t="shared" si="4"/>
        <v>0</v>
      </c>
      <c r="K10" s="204"/>
      <c r="L10" s="206">
        <f t="shared" si="5"/>
        <v>0</v>
      </c>
      <c r="M10" s="207"/>
      <c r="N10" s="206">
        <f t="shared" si="6"/>
        <v>0</v>
      </c>
      <c r="O10" s="208"/>
      <c r="P10" s="209">
        <f t="shared" si="7"/>
        <v>0</v>
      </c>
      <c r="Q10" s="210"/>
      <c r="R10" s="211">
        <f t="shared" si="1"/>
        <v>0</v>
      </c>
      <c r="S10" s="389">
        <f t="shared" si="8"/>
        <v>89.907736649873826</v>
      </c>
      <c r="T10" s="388" t="str">
        <f t="shared" si="9"/>
        <v>ERRO_ABAIXO100</v>
      </c>
    </row>
    <row r="11" spans="1:20" ht="12.75">
      <c r="A11" s="271">
        <v>4</v>
      </c>
      <c r="B11" s="267" t="str">
        <f>'ORÇAMENTO LICITAÇÃO'!C42</f>
        <v>FUNDAÇÃO E ESTRUTURA</v>
      </c>
      <c r="C11" s="202">
        <f t="shared" si="0"/>
        <v>0.20555253605780363</v>
      </c>
      <c r="D11" s="203">
        <f>'Planilha 2014'!L53</f>
        <v>133801.56</v>
      </c>
      <c r="E11" s="311">
        <v>1</v>
      </c>
      <c r="F11" s="203">
        <f t="shared" si="2"/>
        <v>133801.56</v>
      </c>
      <c r="G11" s="204"/>
      <c r="H11" s="205">
        <f t="shared" si="3"/>
        <v>0</v>
      </c>
      <c r="I11" s="204"/>
      <c r="J11" s="205">
        <f t="shared" si="4"/>
        <v>0</v>
      </c>
      <c r="K11" s="204"/>
      <c r="L11" s="206">
        <f t="shared" si="5"/>
        <v>0</v>
      </c>
      <c r="M11" s="207"/>
      <c r="N11" s="206">
        <f t="shared" si="6"/>
        <v>0</v>
      </c>
      <c r="O11" s="208"/>
      <c r="P11" s="209">
        <f t="shared" si="7"/>
        <v>0</v>
      </c>
      <c r="Q11" s="212"/>
      <c r="R11" s="211">
        <f t="shared" si="1"/>
        <v>0</v>
      </c>
      <c r="S11" s="389">
        <f t="shared" si="8"/>
        <v>100</v>
      </c>
      <c r="T11" s="388">
        <f t="shared" si="9"/>
        <v>0</v>
      </c>
    </row>
    <row r="12" spans="1:20" ht="12.75">
      <c r="A12" s="272">
        <v>5</v>
      </c>
      <c r="B12" s="267" t="str">
        <f>'ORÇAMENTO LICITAÇÃO'!C61</f>
        <v>ALVENARIA - VEDAÇÃO</v>
      </c>
      <c r="C12" s="202">
        <f t="shared" si="0"/>
        <v>5.7796505269711043E-2</v>
      </c>
      <c r="D12" s="203">
        <f>'Planilha 2014'!L57</f>
        <v>37621.83</v>
      </c>
      <c r="E12" s="311">
        <v>1</v>
      </c>
      <c r="F12" s="203">
        <f t="shared" si="2"/>
        <v>37621.83</v>
      </c>
      <c r="G12" s="204"/>
      <c r="H12" s="205">
        <f t="shared" si="3"/>
        <v>0</v>
      </c>
      <c r="I12" s="204"/>
      <c r="J12" s="205">
        <f t="shared" si="4"/>
        <v>0</v>
      </c>
      <c r="K12" s="204"/>
      <c r="L12" s="206">
        <f t="shared" si="5"/>
        <v>0</v>
      </c>
      <c r="M12" s="208"/>
      <c r="N12" s="206">
        <f t="shared" si="6"/>
        <v>0</v>
      </c>
      <c r="O12" s="208"/>
      <c r="P12" s="209">
        <f t="shared" si="7"/>
        <v>0</v>
      </c>
      <c r="Q12" s="210"/>
      <c r="R12" s="211">
        <f t="shared" si="1"/>
        <v>0</v>
      </c>
      <c r="S12" s="389">
        <f t="shared" si="8"/>
        <v>100</v>
      </c>
      <c r="T12" s="388">
        <f t="shared" si="9"/>
        <v>0</v>
      </c>
    </row>
    <row r="13" spans="1:20" ht="12.75">
      <c r="A13" s="271">
        <v>6</v>
      </c>
      <c r="B13" s="268" t="str">
        <f>'ORÇAMENTO LICITAÇÃO'!C65</f>
        <v>IMPERMEABILIZAÇÃO</v>
      </c>
      <c r="C13" s="202">
        <f t="shared" si="0"/>
        <v>0</v>
      </c>
      <c r="D13" s="203">
        <f>Plan1!M58</f>
        <v>0</v>
      </c>
      <c r="E13" s="311">
        <v>0</v>
      </c>
      <c r="F13" s="203">
        <f t="shared" si="2"/>
        <v>0</v>
      </c>
      <c r="G13" s="204"/>
      <c r="H13" s="205">
        <f t="shared" si="3"/>
        <v>0</v>
      </c>
      <c r="I13" s="204"/>
      <c r="J13" s="205">
        <f t="shared" si="4"/>
        <v>0</v>
      </c>
      <c r="K13" s="204"/>
      <c r="L13" s="206">
        <f t="shared" si="5"/>
        <v>0</v>
      </c>
      <c r="M13" s="208"/>
      <c r="N13" s="206">
        <f t="shared" si="6"/>
        <v>0</v>
      </c>
      <c r="O13" s="208"/>
      <c r="P13" s="209">
        <f t="shared" si="7"/>
        <v>0</v>
      </c>
      <c r="Q13" s="210"/>
      <c r="R13" s="211">
        <f t="shared" si="1"/>
        <v>0</v>
      </c>
      <c r="S13" s="389">
        <f t="shared" si="8"/>
        <v>0</v>
      </c>
      <c r="T13" s="388" t="str">
        <f t="shared" si="9"/>
        <v>ERRO_ABAIXO100</v>
      </c>
    </row>
    <row r="14" spans="1:20" ht="12.75">
      <c r="A14" s="272">
        <v>7</v>
      </c>
      <c r="B14" s="268" t="str">
        <f>'ORÇAMENTO LICITAÇÃO'!C70</f>
        <v>REVESTIMENTOS - PISOS, PAREDES E TETOS</v>
      </c>
      <c r="C14" s="202">
        <f t="shared" si="0"/>
        <v>0.28859602141881613</v>
      </c>
      <c r="D14" s="203">
        <f>'Planilha 2014'!L88</f>
        <v>187857.56</v>
      </c>
      <c r="E14" s="311">
        <f>Plan1!P65</f>
        <v>0.32135611941489362</v>
      </c>
      <c r="F14" s="203">
        <f t="shared" si="2"/>
        <v>60369.176484350544</v>
      </c>
      <c r="G14" s="204"/>
      <c r="H14" s="205">
        <f t="shared" si="3"/>
        <v>0</v>
      </c>
      <c r="I14" s="204"/>
      <c r="J14" s="205">
        <f t="shared" si="4"/>
        <v>0</v>
      </c>
      <c r="K14" s="204"/>
      <c r="L14" s="206">
        <f t="shared" si="5"/>
        <v>0</v>
      </c>
      <c r="M14" s="213"/>
      <c r="N14" s="206">
        <f t="shared" si="6"/>
        <v>0</v>
      </c>
      <c r="O14" s="208"/>
      <c r="P14" s="209">
        <f t="shared" si="7"/>
        <v>0</v>
      </c>
      <c r="Q14" s="210"/>
      <c r="R14" s="211">
        <f t="shared" si="1"/>
        <v>0</v>
      </c>
      <c r="S14" s="389">
        <f t="shared" si="8"/>
        <v>32.135611941489358</v>
      </c>
      <c r="T14" s="388" t="str">
        <f t="shared" si="9"/>
        <v>ERRO_ABAIXO100</v>
      </c>
    </row>
    <row r="15" spans="1:20" ht="12.75">
      <c r="A15" s="271">
        <v>8</v>
      </c>
      <c r="B15" s="268" t="str">
        <f>'ORÇAMENTO LICITAÇÃO'!C96</f>
        <v>ESQUARIAS</v>
      </c>
      <c r="C15" s="202">
        <f t="shared" si="0"/>
        <v>7.9567306817088804E-2</v>
      </c>
      <c r="D15" s="203">
        <f>'Planilha 2014'!L107</f>
        <v>51793.229999999996</v>
      </c>
      <c r="E15" s="311">
        <v>0</v>
      </c>
      <c r="F15" s="203">
        <f t="shared" si="2"/>
        <v>0</v>
      </c>
      <c r="G15" s="204"/>
      <c r="H15" s="205">
        <f t="shared" si="3"/>
        <v>0</v>
      </c>
      <c r="I15" s="204"/>
      <c r="J15" s="205">
        <f t="shared" si="4"/>
        <v>0</v>
      </c>
      <c r="K15" s="204"/>
      <c r="L15" s="206">
        <f t="shared" si="5"/>
        <v>0</v>
      </c>
      <c r="M15" s="208"/>
      <c r="N15" s="206">
        <f t="shared" si="6"/>
        <v>0</v>
      </c>
      <c r="O15" s="208"/>
      <c r="P15" s="209">
        <f t="shared" si="7"/>
        <v>0</v>
      </c>
      <c r="Q15" s="210"/>
      <c r="R15" s="211">
        <f t="shared" si="1"/>
        <v>0</v>
      </c>
      <c r="S15" s="389">
        <f t="shared" si="8"/>
        <v>0</v>
      </c>
      <c r="T15" s="388" t="str">
        <f t="shared" si="9"/>
        <v>ERRO_ABAIXO100</v>
      </c>
    </row>
    <row r="16" spans="1:20" ht="12.75">
      <c r="A16" s="272">
        <v>9</v>
      </c>
      <c r="B16" s="268" t="str">
        <f>'ORÇAMENTO LICITAÇÃO'!C115</f>
        <v>INSTALAÇÕES ELETRICAS</v>
      </c>
      <c r="C16" s="202">
        <f t="shared" si="0"/>
        <v>7.3168153056873922E-2</v>
      </c>
      <c r="D16" s="203">
        <f>'Planilha 2014'!L159</f>
        <v>47627.79</v>
      </c>
      <c r="E16" s="311">
        <v>0</v>
      </c>
      <c r="F16" s="203">
        <f t="shared" si="2"/>
        <v>0</v>
      </c>
      <c r="G16" s="204"/>
      <c r="H16" s="205">
        <f t="shared" si="3"/>
        <v>0</v>
      </c>
      <c r="I16" s="204"/>
      <c r="J16" s="205">
        <f t="shared" si="4"/>
        <v>0</v>
      </c>
      <c r="K16" s="204"/>
      <c r="L16" s="206">
        <f t="shared" si="5"/>
        <v>0</v>
      </c>
      <c r="M16" s="208"/>
      <c r="N16" s="206">
        <f t="shared" si="6"/>
        <v>0</v>
      </c>
      <c r="O16" s="208"/>
      <c r="P16" s="209">
        <f t="shared" si="7"/>
        <v>0</v>
      </c>
      <c r="Q16" s="210"/>
      <c r="R16" s="211">
        <f t="shared" si="1"/>
        <v>0</v>
      </c>
      <c r="S16" s="389">
        <f t="shared" si="8"/>
        <v>0</v>
      </c>
      <c r="T16" s="388" t="str">
        <f t="shared" si="9"/>
        <v>ERRO_ABAIXO100</v>
      </c>
    </row>
    <row r="17" spans="1:20" ht="12.75">
      <c r="A17" s="271">
        <v>10</v>
      </c>
      <c r="B17" s="268" t="str">
        <f>'ORÇAMENTO LICITAÇÃO'!C166</f>
        <v>INSTALAÇÕES HIDAULICAS</v>
      </c>
      <c r="C17" s="202">
        <f t="shared" si="0"/>
        <v>0.13513661948399938</v>
      </c>
      <c r="D17" s="203">
        <f>'Planilha 2014'!L195</f>
        <v>87965.299999999988</v>
      </c>
      <c r="E17" s="311">
        <v>0.2379</v>
      </c>
      <c r="F17" s="203">
        <f t="shared" si="2"/>
        <v>20926.944869999996</v>
      </c>
      <c r="G17" s="204"/>
      <c r="H17" s="205">
        <f t="shared" si="3"/>
        <v>0</v>
      </c>
      <c r="I17" s="204"/>
      <c r="J17" s="205">
        <f t="shared" si="4"/>
        <v>0</v>
      </c>
      <c r="K17" s="204"/>
      <c r="L17" s="206">
        <f t="shared" si="5"/>
        <v>0</v>
      </c>
      <c r="M17" s="208"/>
      <c r="N17" s="206">
        <f t="shared" si="6"/>
        <v>0</v>
      </c>
      <c r="O17" s="208"/>
      <c r="P17" s="209">
        <f t="shared" si="7"/>
        <v>0</v>
      </c>
      <c r="Q17" s="210"/>
      <c r="R17" s="211">
        <f t="shared" si="1"/>
        <v>0</v>
      </c>
      <c r="S17" s="389">
        <f t="shared" si="8"/>
        <v>23.79</v>
      </c>
      <c r="T17" s="388" t="str">
        <f t="shared" si="9"/>
        <v>ERRO_ABAIXO100</v>
      </c>
    </row>
    <row r="18" spans="1:20" ht="12.75">
      <c r="A18" s="272">
        <v>11</v>
      </c>
      <c r="B18" s="268" t="str">
        <f>'ORÇAMENTO LICITAÇÃO'!C202</f>
        <v>REDE AR COMPRIMIDO</v>
      </c>
      <c r="C18" s="202">
        <f t="shared" si="0"/>
        <v>3.7518722844779515E-2</v>
      </c>
      <c r="D18" s="203">
        <f>'Planilha 2014'!L201</f>
        <v>24422.29</v>
      </c>
      <c r="E18" s="311">
        <v>0</v>
      </c>
      <c r="F18" s="203">
        <f t="shared" si="2"/>
        <v>0</v>
      </c>
      <c r="G18" s="204"/>
      <c r="H18" s="205">
        <f t="shared" si="3"/>
        <v>0</v>
      </c>
      <c r="I18" s="204"/>
      <c r="J18" s="205">
        <f t="shared" si="4"/>
        <v>0</v>
      </c>
      <c r="K18" s="204"/>
      <c r="L18" s="206">
        <f t="shared" si="5"/>
        <v>0</v>
      </c>
      <c r="M18" s="208"/>
      <c r="N18" s="206">
        <f t="shared" si="6"/>
        <v>0</v>
      </c>
      <c r="O18" s="208"/>
      <c r="P18" s="209">
        <f t="shared" si="7"/>
        <v>0</v>
      </c>
      <c r="Q18" s="214"/>
      <c r="R18" s="211">
        <f t="shared" si="1"/>
        <v>0</v>
      </c>
      <c r="S18" s="389">
        <f t="shared" si="8"/>
        <v>0</v>
      </c>
      <c r="T18" s="388" t="str">
        <f t="shared" si="9"/>
        <v>ERRO_ABAIXO100</v>
      </c>
    </row>
    <row r="19" spans="1:20" ht="12.75">
      <c r="A19" s="271">
        <v>12</v>
      </c>
      <c r="B19" s="268" t="s">
        <v>603</v>
      </c>
      <c r="C19" s="202">
        <f t="shared" si="0"/>
        <v>3.4201208115568083E-3</v>
      </c>
      <c r="D19" s="203">
        <f>'Planilha 2014'!L209</f>
        <v>2226.2799999999997</v>
      </c>
      <c r="E19" s="311">
        <v>0</v>
      </c>
      <c r="F19" s="203">
        <f t="shared" si="2"/>
        <v>0</v>
      </c>
      <c r="G19" s="204"/>
      <c r="H19" s="205">
        <f t="shared" si="3"/>
        <v>0</v>
      </c>
      <c r="I19" s="204"/>
      <c r="J19" s="205">
        <f t="shared" si="4"/>
        <v>0</v>
      </c>
      <c r="K19" s="204"/>
      <c r="L19" s="206">
        <f t="shared" si="5"/>
        <v>0</v>
      </c>
      <c r="M19" s="208"/>
      <c r="N19" s="206">
        <f t="shared" si="6"/>
        <v>0</v>
      </c>
      <c r="O19" s="208"/>
      <c r="P19" s="209">
        <f t="shared" si="7"/>
        <v>0</v>
      </c>
      <c r="Q19" s="210"/>
      <c r="R19" s="211">
        <f t="shared" si="1"/>
        <v>0</v>
      </c>
      <c r="S19" s="389">
        <f t="shared" si="8"/>
        <v>0</v>
      </c>
      <c r="T19" s="388" t="str">
        <f t="shared" si="9"/>
        <v>ERRO_ABAIXO100</v>
      </c>
    </row>
    <row r="20" spans="1:20" ht="12.75">
      <c r="A20" s="254" t="s">
        <v>604</v>
      </c>
      <c r="B20" s="229" t="s">
        <v>605</v>
      </c>
      <c r="C20" s="230"/>
      <c r="D20" s="308">
        <f>SUM(D8:D19)</f>
        <v>650936.07000000007</v>
      </c>
      <c r="E20" s="310">
        <f>E21</f>
        <v>0.49707869162379781</v>
      </c>
      <c r="F20" s="231">
        <f>SUM(F8:F19)</f>
        <v>323566.45000633691</v>
      </c>
      <c r="G20" s="232">
        <f>H20/D20</f>
        <v>0.49707869162379781</v>
      </c>
      <c r="H20" s="233">
        <f>F21</f>
        <v>323566.45000633691</v>
      </c>
      <c r="I20" s="234">
        <f>J20/D20</f>
        <v>0</v>
      </c>
      <c r="J20" s="233">
        <f>SUM(J8:J19)</f>
        <v>0</v>
      </c>
      <c r="K20" s="234">
        <f>L20/D20</f>
        <v>0</v>
      </c>
      <c r="L20" s="233">
        <f>SUM(L8:L19)</f>
        <v>0</v>
      </c>
      <c r="M20" s="234">
        <f>N20/D20</f>
        <v>0</v>
      </c>
      <c r="N20" s="233">
        <f>SUM(N8:N19)</f>
        <v>0</v>
      </c>
      <c r="O20" s="235">
        <f>P20/D20</f>
        <v>0</v>
      </c>
      <c r="P20" s="236">
        <f>SUM(P8:P19)</f>
        <v>0</v>
      </c>
      <c r="Q20" s="234">
        <f>R20/D20</f>
        <v>0</v>
      </c>
      <c r="R20" s="255">
        <f>SUM(R8:R19)</f>
        <v>0</v>
      </c>
      <c r="S20" s="237"/>
    </row>
    <row r="21" spans="1:20" ht="13.5" thickBot="1">
      <c r="A21" s="256"/>
      <c r="B21" s="238" t="s">
        <v>606</v>
      </c>
      <c r="C21" s="239">
        <f>SUM(C8:C20)</f>
        <v>1</v>
      </c>
      <c r="D21" s="309"/>
      <c r="E21" s="310">
        <f>F20/D20</f>
        <v>0.49707869162379781</v>
      </c>
      <c r="F21" s="300">
        <f>F20</f>
        <v>323566.45000633691</v>
      </c>
      <c r="G21" s="232">
        <f>E21</f>
        <v>0.49707869162379781</v>
      </c>
      <c r="H21" s="233">
        <f>H20</f>
        <v>323566.45000633691</v>
      </c>
      <c r="I21" s="234">
        <f t="shared" ref="I21:P21" si="10">I20+G21</f>
        <v>0.49707869162379781</v>
      </c>
      <c r="J21" s="233">
        <f t="shared" si="10"/>
        <v>323566.45000633691</v>
      </c>
      <c r="K21" s="234">
        <f t="shared" si="10"/>
        <v>0.49707869162379781</v>
      </c>
      <c r="L21" s="233">
        <f t="shared" si="10"/>
        <v>323566.45000633691</v>
      </c>
      <c r="M21" s="234">
        <f t="shared" si="10"/>
        <v>0.49707869162379781</v>
      </c>
      <c r="N21" s="233">
        <f t="shared" si="10"/>
        <v>323566.45000633691</v>
      </c>
      <c r="O21" s="235">
        <f t="shared" si="10"/>
        <v>0.49707869162379781</v>
      </c>
      <c r="P21" s="236">
        <f t="shared" si="10"/>
        <v>323566.45000633691</v>
      </c>
      <c r="Q21" s="234">
        <f>Q20+O21</f>
        <v>0.49707869162379781</v>
      </c>
      <c r="R21" s="255">
        <f>R20+P21</f>
        <v>323566.45000633691</v>
      </c>
    </row>
    <row r="22" spans="1:20" ht="13.5" thickBot="1">
      <c r="A22" s="257"/>
      <c r="B22" s="238"/>
      <c r="C22" s="258"/>
      <c r="D22" s="259"/>
      <c r="E22" s="259"/>
      <c r="F22" s="259"/>
      <c r="G22" s="260"/>
      <c r="H22" s="261"/>
      <c r="I22" s="262"/>
      <c r="J22" s="261"/>
      <c r="K22" s="263"/>
      <c r="L22" s="261"/>
      <c r="M22" s="262"/>
      <c r="N22" s="261"/>
      <c r="O22" s="264"/>
      <c r="P22" s="265"/>
      <c r="Q22" s="262"/>
      <c r="R22" s="266"/>
    </row>
    <row r="23" spans="1:20" ht="12.75">
      <c r="A23" s="661" t="s">
        <v>607</v>
      </c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3"/>
    </row>
    <row r="24" spans="1:20" ht="12.75">
      <c r="A24" s="664"/>
      <c r="B24" s="665"/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6"/>
    </row>
    <row r="25" spans="1:20" ht="15.75">
      <c r="A25" s="667" t="s">
        <v>667</v>
      </c>
      <c r="B25" s="668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9"/>
    </row>
    <row r="26" spans="1:20" ht="12.75">
      <c r="A26" s="670" t="s">
        <v>609</v>
      </c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2"/>
    </row>
    <row r="27" spans="1:20" ht="13.5" thickBot="1">
      <c r="A27" s="673"/>
      <c r="B27" s="674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5"/>
    </row>
    <row r="28" spans="1:20" ht="15.75" customHeight="1">
      <c r="A28" s="390" t="s">
        <v>591</v>
      </c>
      <c r="B28" s="391" t="s">
        <v>592</v>
      </c>
      <c r="C28" s="392" t="s">
        <v>593</v>
      </c>
      <c r="D28" s="393" t="s">
        <v>594</v>
      </c>
      <c r="E28" s="848" t="s">
        <v>595</v>
      </c>
      <c r="F28" s="849"/>
      <c r="G28" s="848" t="s">
        <v>596</v>
      </c>
      <c r="H28" s="849"/>
      <c r="I28" s="848" t="s">
        <v>597</v>
      </c>
      <c r="J28" s="849"/>
      <c r="K28" s="848" t="s">
        <v>598</v>
      </c>
      <c r="L28" s="849"/>
      <c r="M28" s="848" t="s">
        <v>599</v>
      </c>
      <c r="N28" s="849"/>
      <c r="O28" s="850" t="s">
        <v>600</v>
      </c>
      <c r="P28" s="850"/>
      <c r="Q28" s="850" t="s">
        <v>665</v>
      </c>
      <c r="R28" s="850"/>
    </row>
    <row r="29" spans="1:20" ht="15.75">
      <c r="A29" s="394"/>
      <c r="B29" s="391"/>
      <c r="C29" s="392" t="s">
        <v>601</v>
      </c>
      <c r="D29" s="393" t="s">
        <v>594</v>
      </c>
      <c r="E29" s="392" t="s">
        <v>601</v>
      </c>
      <c r="F29" s="393" t="s">
        <v>594</v>
      </c>
      <c r="G29" s="392" t="s">
        <v>601</v>
      </c>
      <c r="H29" s="393" t="s">
        <v>594</v>
      </c>
      <c r="I29" s="392" t="s">
        <v>601</v>
      </c>
      <c r="J29" s="393" t="s">
        <v>594</v>
      </c>
      <c r="K29" s="392" t="s">
        <v>601</v>
      </c>
      <c r="L29" s="393" t="s">
        <v>594</v>
      </c>
      <c r="M29" s="392" t="s">
        <v>601</v>
      </c>
      <c r="N29" s="393" t="s">
        <v>594</v>
      </c>
      <c r="O29" s="395" t="s">
        <v>601</v>
      </c>
      <c r="P29" s="393" t="s">
        <v>594</v>
      </c>
      <c r="Q29" s="392" t="s">
        <v>601</v>
      </c>
      <c r="R29" s="393" t="s">
        <v>594</v>
      </c>
    </row>
    <row r="30" spans="1:20" ht="12.75">
      <c r="A30" s="396">
        <v>1</v>
      </c>
      <c r="B30" s="397" t="str">
        <f>B8</f>
        <v>MOBILIZAÇÃO - CANTEIRO DE OBRAS - DEMOLIÇÕES</v>
      </c>
      <c r="C30" s="398">
        <f>D30/D$42</f>
        <v>0</v>
      </c>
      <c r="D30" s="407">
        <v>0</v>
      </c>
      <c r="E30" s="400"/>
      <c r="F30" s="399">
        <f>E30*D30</f>
        <v>0</v>
      </c>
      <c r="G30" s="398"/>
      <c r="H30" s="399">
        <f>G30*D30</f>
        <v>0</v>
      </c>
      <c r="I30" s="398"/>
      <c r="J30" s="399">
        <f>I30*D30</f>
        <v>0</v>
      </c>
      <c r="K30" s="398"/>
      <c r="L30" s="401">
        <f>K30*D30</f>
        <v>0</v>
      </c>
      <c r="M30" s="402"/>
      <c r="N30" s="401">
        <f>M30*D30</f>
        <v>0</v>
      </c>
      <c r="O30" s="402"/>
      <c r="P30" s="399">
        <f>O30*D30</f>
        <v>0</v>
      </c>
      <c r="Q30" s="398"/>
      <c r="R30" s="403">
        <f t="shared" ref="R30:R41" si="11">Q30*D30</f>
        <v>0</v>
      </c>
      <c r="S30" s="389">
        <f>(E30+G30+I30+K30+M30+O30+Q30)*100</f>
        <v>0</v>
      </c>
      <c r="T30" s="388" t="str">
        <f>IF(S30&gt;100,"ERRO_ACIMA 100",IF(S30&lt;100,"ERRO_ABAIXO100",0))</f>
        <v>ERRO_ABAIXO100</v>
      </c>
    </row>
    <row r="31" spans="1:20" ht="12.75">
      <c r="A31" s="396">
        <v>2</v>
      </c>
      <c r="B31" s="397" t="str">
        <f t="shared" ref="B31:B41" si="12">B9</f>
        <v>MOVIMENTO DE TERRA</v>
      </c>
      <c r="C31" s="398">
        <f t="shared" ref="C31:C41" si="13">D31/D$42</f>
        <v>0</v>
      </c>
      <c r="D31" s="407">
        <v>0</v>
      </c>
      <c r="E31" s="400"/>
      <c r="F31" s="399">
        <f t="shared" ref="F31:F41" si="14">E31*D31</f>
        <v>0</v>
      </c>
      <c r="G31" s="398"/>
      <c r="H31" s="399">
        <f t="shared" ref="H31:H41" si="15">G31*D31</f>
        <v>0</v>
      </c>
      <c r="I31" s="398"/>
      <c r="J31" s="399">
        <f t="shared" ref="J31:J41" si="16">I31*D31</f>
        <v>0</v>
      </c>
      <c r="K31" s="398"/>
      <c r="L31" s="401">
        <f t="shared" ref="L31:L41" si="17">K31*D31</f>
        <v>0</v>
      </c>
      <c r="M31" s="398"/>
      <c r="N31" s="401">
        <f t="shared" ref="N31:N41" si="18">M31*D31</f>
        <v>0</v>
      </c>
      <c r="O31" s="402"/>
      <c r="P31" s="399">
        <f t="shared" ref="P31:P41" si="19">O31*D31</f>
        <v>0</v>
      </c>
      <c r="Q31" s="398"/>
      <c r="R31" s="403">
        <f t="shared" si="11"/>
        <v>0</v>
      </c>
      <c r="S31" s="389">
        <f t="shared" ref="S31:S41" si="20">(E31+G31+I31+K31+M31+O31+Q31)*100</f>
        <v>0</v>
      </c>
      <c r="T31" s="388" t="str">
        <f t="shared" ref="T31:T41" si="21">IF(S31&gt;100,"ERRO_ACIMA 100",IF(S31&lt;100,"ERRO_ABAIXO100",0))</f>
        <v>ERRO_ABAIXO100</v>
      </c>
    </row>
    <row r="32" spans="1:20" ht="12.75">
      <c r="A32" s="396">
        <v>3</v>
      </c>
      <c r="B32" s="397" t="str">
        <f t="shared" si="12"/>
        <v>COBERTURA</v>
      </c>
      <c r="C32" s="398">
        <f t="shared" si="13"/>
        <v>1.803485794707009E-2</v>
      </c>
      <c r="D32" s="407">
        <f>'ORÇAMENTO LICITAÇÃO'!J34</f>
        <v>6608.4422999999988</v>
      </c>
      <c r="E32" s="400"/>
      <c r="F32" s="399">
        <f t="shared" si="14"/>
        <v>0</v>
      </c>
      <c r="G32" s="398"/>
      <c r="H32" s="399">
        <f t="shared" si="15"/>
        <v>0</v>
      </c>
      <c r="I32" s="398">
        <v>1</v>
      </c>
      <c r="J32" s="399">
        <f t="shared" si="16"/>
        <v>6608.4422999999988</v>
      </c>
      <c r="K32" s="398"/>
      <c r="L32" s="401">
        <f t="shared" si="17"/>
        <v>0</v>
      </c>
      <c r="M32" s="402"/>
      <c r="N32" s="401">
        <f t="shared" si="18"/>
        <v>0</v>
      </c>
      <c r="O32" s="402"/>
      <c r="P32" s="399">
        <f t="shared" si="19"/>
        <v>0</v>
      </c>
      <c r="Q32" s="398"/>
      <c r="R32" s="403">
        <f t="shared" si="11"/>
        <v>0</v>
      </c>
      <c r="S32" s="389">
        <f t="shared" si="20"/>
        <v>100</v>
      </c>
      <c r="T32" s="388">
        <f t="shared" si="21"/>
        <v>0</v>
      </c>
    </row>
    <row r="33" spans="1:20" ht="12.75">
      <c r="A33" s="396">
        <v>4</v>
      </c>
      <c r="B33" s="397" t="str">
        <f t="shared" si="12"/>
        <v>FUNDAÇÃO E ESTRUTURA</v>
      </c>
      <c r="C33" s="398">
        <f t="shared" si="13"/>
        <v>0</v>
      </c>
      <c r="D33" s="407">
        <v>0</v>
      </c>
      <c r="E33" s="400"/>
      <c r="F33" s="399">
        <f t="shared" si="14"/>
        <v>0</v>
      </c>
      <c r="G33" s="398"/>
      <c r="H33" s="399">
        <f t="shared" si="15"/>
        <v>0</v>
      </c>
      <c r="I33" s="398"/>
      <c r="J33" s="399">
        <f t="shared" si="16"/>
        <v>0</v>
      </c>
      <c r="K33" s="398"/>
      <c r="L33" s="401">
        <f t="shared" si="17"/>
        <v>0</v>
      </c>
      <c r="M33" s="402"/>
      <c r="N33" s="401">
        <f t="shared" si="18"/>
        <v>0</v>
      </c>
      <c r="O33" s="402"/>
      <c r="P33" s="399">
        <f t="shared" si="19"/>
        <v>0</v>
      </c>
      <c r="Q33" s="402"/>
      <c r="R33" s="403">
        <f t="shared" si="11"/>
        <v>0</v>
      </c>
      <c r="S33" s="389">
        <f t="shared" si="20"/>
        <v>0</v>
      </c>
      <c r="T33" s="388" t="str">
        <f t="shared" si="21"/>
        <v>ERRO_ABAIXO100</v>
      </c>
    </row>
    <row r="34" spans="1:20" ht="12.75">
      <c r="A34" s="396">
        <v>5</v>
      </c>
      <c r="B34" s="397" t="str">
        <f t="shared" si="12"/>
        <v>ALVENARIA - VEDAÇÃO</v>
      </c>
      <c r="C34" s="398">
        <f t="shared" si="13"/>
        <v>0</v>
      </c>
      <c r="D34" s="407">
        <v>0</v>
      </c>
      <c r="E34" s="400"/>
      <c r="F34" s="399">
        <f t="shared" si="14"/>
        <v>0</v>
      </c>
      <c r="G34" s="398"/>
      <c r="H34" s="399">
        <f t="shared" si="15"/>
        <v>0</v>
      </c>
      <c r="I34" s="398"/>
      <c r="J34" s="399">
        <f t="shared" si="16"/>
        <v>0</v>
      </c>
      <c r="K34" s="398"/>
      <c r="L34" s="401">
        <f t="shared" si="17"/>
        <v>0</v>
      </c>
      <c r="M34" s="402"/>
      <c r="N34" s="401">
        <f t="shared" si="18"/>
        <v>0</v>
      </c>
      <c r="O34" s="402"/>
      <c r="P34" s="399">
        <f t="shared" si="19"/>
        <v>0</v>
      </c>
      <c r="Q34" s="398"/>
      <c r="R34" s="403">
        <f t="shared" si="11"/>
        <v>0</v>
      </c>
      <c r="S34" s="389">
        <f t="shared" si="20"/>
        <v>0</v>
      </c>
      <c r="T34" s="388" t="str">
        <f t="shared" si="21"/>
        <v>ERRO_ABAIXO100</v>
      </c>
    </row>
    <row r="35" spans="1:20" ht="12.75">
      <c r="A35" s="396">
        <v>6</v>
      </c>
      <c r="B35" s="397" t="str">
        <f t="shared" si="12"/>
        <v>IMPERMEABILIZAÇÃO</v>
      </c>
      <c r="C35" s="398">
        <f t="shared" si="13"/>
        <v>0</v>
      </c>
      <c r="D35" s="407">
        <f>Plan1!M76</f>
        <v>0</v>
      </c>
      <c r="E35" s="400"/>
      <c r="F35" s="399">
        <f t="shared" si="14"/>
        <v>0</v>
      </c>
      <c r="G35" s="398"/>
      <c r="H35" s="399">
        <f t="shared" si="15"/>
        <v>0</v>
      </c>
      <c r="I35" s="398"/>
      <c r="J35" s="399">
        <f t="shared" si="16"/>
        <v>0</v>
      </c>
      <c r="K35" s="398"/>
      <c r="L35" s="401">
        <f t="shared" si="17"/>
        <v>0</v>
      </c>
      <c r="M35" s="402"/>
      <c r="N35" s="401">
        <f t="shared" si="18"/>
        <v>0</v>
      </c>
      <c r="O35" s="402"/>
      <c r="P35" s="399">
        <f t="shared" si="19"/>
        <v>0</v>
      </c>
      <c r="Q35" s="398"/>
      <c r="R35" s="403">
        <f t="shared" si="11"/>
        <v>0</v>
      </c>
      <c r="S35" s="389">
        <f t="shared" si="20"/>
        <v>0</v>
      </c>
      <c r="T35" s="388" t="str">
        <f t="shared" si="21"/>
        <v>ERRO_ABAIXO100</v>
      </c>
    </row>
    <row r="36" spans="1:20" ht="12.75">
      <c r="A36" s="396">
        <v>7</v>
      </c>
      <c r="B36" s="397" t="str">
        <f t="shared" si="12"/>
        <v>REVESTIMENTOS - PISOS, PAREDES E TETOS</v>
      </c>
      <c r="C36" s="398">
        <f t="shared" si="13"/>
        <v>0.34824412816743883</v>
      </c>
      <c r="D36" s="407">
        <f>'ORÇAMENTO LICITAÇÃO'!J70</f>
        <v>127605.73075</v>
      </c>
      <c r="E36" s="400">
        <v>0.5</v>
      </c>
      <c r="F36" s="399">
        <f t="shared" si="14"/>
        <v>63802.865375000001</v>
      </c>
      <c r="G36" s="398">
        <v>0.3</v>
      </c>
      <c r="H36" s="399">
        <f t="shared" si="15"/>
        <v>38281.719225000001</v>
      </c>
      <c r="I36" s="398">
        <v>0.2</v>
      </c>
      <c r="J36" s="399">
        <f t="shared" si="16"/>
        <v>25521.14615</v>
      </c>
      <c r="K36" s="398"/>
      <c r="L36" s="401">
        <f t="shared" si="17"/>
        <v>0</v>
      </c>
      <c r="M36" s="402"/>
      <c r="N36" s="401">
        <f t="shared" si="18"/>
        <v>0</v>
      </c>
      <c r="O36" s="402"/>
      <c r="P36" s="399">
        <f t="shared" si="19"/>
        <v>0</v>
      </c>
      <c r="Q36" s="398"/>
      <c r="R36" s="403">
        <f t="shared" si="11"/>
        <v>0</v>
      </c>
      <c r="S36" s="389">
        <f t="shared" si="20"/>
        <v>100</v>
      </c>
      <c r="T36" s="388">
        <f t="shared" si="21"/>
        <v>0</v>
      </c>
    </row>
    <row r="37" spans="1:20" ht="12.75">
      <c r="A37" s="396">
        <v>8</v>
      </c>
      <c r="B37" s="397" t="str">
        <f t="shared" si="12"/>
        <v>ESQUARIAS</v>
      </c>
      <c r="C37" s="398">
        <f t="shared" si="13"/>
        <v>0.18800962232109811</v>
      </c>
      <c r="D37" s="407">
        <f>'ORÇAMENTO LICITAÇÃO'!J96</f>
        <v>68891.628900000011</v>
      </c>
      <c r="E37" s="400"/>
      <c r="F37" s="399">
        <f t="shared" si="14"/>
        <v>0</v>
      </c>
      <c r="G37" s="398">
        <v>0.5</v>
      </c>
      <c r="H37" s="399">
        <f t="shared" si="15"/>
        <v>34445.814450000005</v>
      </c>
      <c r="I37" s="398">
        <v>0.5</v>
      </c>
      <c r="J37" s="399">
        <f t="shared" si="16"/>
        <v>34445.814450000005</v>
      </c>
      <c r="K37" s="398"/>
      <c r="L37" s="401">
        <f t="shared" si="17"/>
        <v>0</v>
      </c>
      <c r="M37" s="402"/>
      <c r="N37" s="401">
        <f t="shared" si="18"/>
        <v>0</v>
      </c>
      <c r="O37" s="402"/>
      <c r="P37" s="399">
        <f t="shared" si="19"/>
        <v>0</v>
      </c>
      <c r="Q37" s="398"/>
      <c r="R37" s="403">
        <f t="shared" si="11"/>
        <v>0</v>
      </c>
      <c r="S37" s="389">
        <f t="shared" si="20"/>
        <v>100</v>
      </c>
      <c r="T37" s="388">
        <f t="shared" si="21"/>
        <v>0</v>
      </c>
    </row>
    <row r="38" spans="1:20" ht="12.75">
      <c r="A38" s="396">
        <v>9</v>
      </c>
      <c r="B38" s="397" t="str">
        <f t="shared" si="12"/>
        <v>INSTALAÇÕES ELETRICAS</v>
      </c>
      <c r="C38" s="398">
        <f t="shared" si="13"/>
        <v>0.19036199609350432</v>
      </c>
      <c r="D38" s="407">
        <f>'ORÇAMENTO LICITAÇÃO'!J115</f>
        <v>69753.600000000006</v>
      </c>
      <c r="E38" s="400"/>
      <c r="F38" s="399">
        <f t="shared" si="14"/>
        <v>0</v>
      </c>
      <c r="G38" s="398"/>
      <c r="H38" s="399">
        <f t="shared" si="15"/>
        <v>0</v>
      </c>
      <c r="I38" s="398">
        <v>1</v>
      </c>
      <c r="J38" s="399">
        <f t="shared" si="16"/>
        <v>69753.600000000006</v>
      </c>
      <c r="K38" s="398"/>
      <c r="L38" s="401">
        <f t="shared" si="17"/>
        <v>0</v>
      </c>
      <c r="M38" s="402"/>
      <c r="N38" s="401">
        <f t="shared" si="18"/>
        <v>0</v>
      </c>
      <c r="O38" s="402"/>
      <c r="P38" s="399">
        <f t="shared" si="19"/>
        <v>0</v>
      </c>
      <c r="Q38" s="398"/>
      <c r="R38" s="403">
        <f t="shared" si="11"/>
        <v>0</v>
      </c>
      <c r="S38" s="389">
        <f t="shared" si="20"/>
        <v>100</v>
      </c>
      <c r="T38" s="388">
        <f t="shared" si="21"/>
        <v>0</v>
      </c>
    </row>
    <row r="39" spans="1:20" ht="12.75">
      <c r="A39" s="396">
        <v>10</v>
      </c>
      <c r="B39" s="397" t="str">
        <f t="shared" si="12"/>
        <v>INSTALAÇÕES HIDAULICAS</v>
      </c>
      <c r="C39" s="398">
        <f t="shared" si="13"/>
        <v>0.18317707628550581</v>
      </c>
      <c r="D39" s="407">
        <f>'ORÇAMENTO LICITAÇÃO'!J166</f>
        <v>67120.858000000007</v>
      </c>
      <c r="E39" s="400"/>
      <c r="F39" s="399">
        <f t="shared" si="14"/>
        <v>0</v>
      </c>
      <c r="G39" s="398">
        <v>0.8</v>
      </c>
      <c r="H39" s="399">
        <f t="shared" si="15"/>
        <v>53696.686400000006</v>
      </c>
      <c r="I39" s="398">
        <v>0.2</v>
      </c>
      <c r="J39" s="399">
        <f t="shared" si="16"/>
        <v>13424.171600000001</v>
      </c>
      <c r="K39" s="398"/>
      <c r="L39" s="401">
        <f t="shared" si="17"/>
        <v>0</v>
      </c>
      <c r="M39" s="402"/>
      <c r="N39" s="401">
        <f t="shared" si="18"/>
        <v>0</v>
      </c>
      <c r="O39" s="402"/>
      <c r="P39" s="399">
        <f t="shared" si="19"/>
        <v>0</v>
      </c>
      <c r="Q39" s="398"/>
      <c r="R39" s="403">
        <f t="shared" si="11"/>
        <v>0</v>
      </c>
      <c r="S39" s="389">
        <f t="shared" si="20"/>
        <v>100</v>
      </c>
      <c r="T39" s="388">
        <f t="shared" si="21"/>
        <v>0</v>
      </c>
    </row>
    <row r="40" spans="1:20" ht="12.75">
      <c r="A40" s="396">
        <v>11</v>
      </c>
      <c r="B40" s="397" t="str">
        <f t="shared" si="12"/>
        <v>REDE AR COMPRIMIDO</v>
      </c>
      <c r="C40" s="398">
        <f t="shared" si="13"/>
        <v>6.4576380598315539E-2</v>
      </c>
      <c r="D40" s="407">
        <f>'ORÇAMENTO LICITAÇÃO'!J202</f>
        <v>23662.47</v>
      </c>
      <c r="E40" s="400"/>
      <c r="F40" s="399">
        <f t="shared" si="14"/>
        <v>0</v>
      </c>
      <c r="G40" s="398">
        <v>0.8</v>
      </c>
      <c r="H40" s="399">
        <f t="shared" si="15"/>
        <v>18929.976000000002</v>
      </c>
      <c r="I40" s="398">
        <v>0.2</v>
      </c>
      <c r="J40" s="399">
        <f t="shared" si="16"/>
        <v>4732.4940000000006</v>
      </c>
      <c r="K40" s="398"/>
      <c r="L40" s="401">
        <f t="shared" si="17"/>
        <v>0</v>
      </c>
      <c r="M40" s="402"/>
      <c r="N40" s="401">
        <f t="shared" si="18"/>
        <v>0</v>
      </c>
      <c r="O40" s="402"/>
      <c r="P40" s="399">
        <f t="shared" si="19"/>
        <v>0</v>
      </c>
      <c r="Q40" s="402"/>
      <c r="R40" s="403">
        <f t="shared" si="11"/>
        <v>0</v>
      </c>
      <c r="S40" s="389">
        <f t="shared" si="20"/>
        <v>100</v>
      </c>
      <c r="T40" s="388">
        <f t="shared" si="21"/>
        <v>0</v>
      </c>
    </row>
    <row r="41" spans="1:20" ht="12.75">
      <c r="A41" s="396">
        <v>12</v>
      </c>
      <c r="B41" s="397" t="str">
        <f t="shared" si="12"/>
        <v>COMUNICAÇAO VISUAL</v>
      </c>
      <c r="C41" s="398">
        <f t="shared" si="13"/>
        <v>7.5959385870672646E-3</v>
      </c>
      <c r="D41" s="407">
        <f>'ORÇAMENTO LICITAÇÃO'!J208</f>
        <v>2783.35</v>
      </c>
      <c r="E41" s="400"/>
      <c r="F41" s="399">
        <f t="shared" si="14"/>
        <v>0</v>
      </c>
      <c r="G41" s="398"/>
      <c r="H41" s="399">
        <f t="shared" si="15"/>
        <v>0</v>
      </c>
      <c r="I41" s="398">
        <v>1</v>
      </c>
      <c r="J41" s="399">
        <f t="shared" si="16"/>
        <v>2783.35</v>
      </c>
      <c r="K41" s="398"/>
      <c r="L41" s="401">
        <f t="shared" si="17"/>
        <v>0</v>
      </c>
      <c r="M41" s="402"/>
      <c r="N41" s="401">
        <f t="shared" si="18"/>
        <v>0</v>
      </c>
      <c r="O41" s="402"/>
      <c r="P41" s="399">
        <f t="shared" si="19"/>
        <v>0</v>
      </c>
      <c r="Q41" s="398"/>
      <c r="R41" s="403">
        <f t="shared" si="11"/>
        <v>0</v>
      </c>
      <c r="S41" s="389">
        <f t="shared" si="20"/>
        <v>100</v>
      </c>
      <c r="T41" s="388">
        <f t="shared" si="21"/>
        <v>0</v>
      </c>
    </row>
    <row r="42" spans="1:20" ht="15" customHeight="1">
      <c r="A42" s="410" t="s">
        <v>604</v>
      </c>
      <c r="B42" s="411" t="s">
        <v>605</v>
      </c>
      <c r="C42" s="842">
        <f>SUM(C30:C41)</f>
        <v>1</v>
      </c>
      <c r="D42" s="845">
        <f>SUM(D30:D41)</f>
        <v>366426.07995000004</v>
      </c>
      <c r="E42" s="412">
        <f>F42/D42</f>
        <v>0.17412206408371941</v>
      </c>
      <c r="F42" s="413">
        <f>SUM(F30:F41)</f>
        <v>63802.865375000001</v>
      </c>
      <c r="G42" s="414">
        <f>H42/D42</f>
        <v>0.39668081511783776</v>
      </c>
      <c r="H42" s="415">
        <f>SUM(H30:H41)</f>
        <v>145354.19607500001</v>
      </c>
      <c r="I42" s="416">
        <f>J42/D42</f>
        <v>0.4291971207984428</v>
      </c>
      <c r="J42" s="415">
        <f>SUM(J30:J41)</f>
        <v>157269.01850000003</v>
      </c>
      <c r="K42" s="416">
        <f>L42/D42</f>
        <v>0</v>
      </c>
      <c r="L42" s="415">
        <f>SUM(L30:L41)</f>
        <v>0</v>
      </c>
      <c r="M42" s="416">
        <f>N42/D42</f>
        <v>0</v>
      </c>
      <c r="N42" s="415">
        <f>SUM(N30:N41)</f>
        <v>0</v>
      </c>
      <c r="O42" s="417">
        <f>P42/D42</f>
        <v>0</v>
      </c>
      <c r="P42" s="418">
        <f>SUM(P30:P41)</f>
        <v>0</v>
      </c>
      <c r="Q42" s="416">
        <f>R42/D42</f>
        <v>0</v>
      </c>
      <c r="R42" s="415">
        <f>SUM(R30:R41)</f>
        <v>0</v>
      </c>
      <c r="S42" s="237"/>
    </row>
    <row r="43" spans="1:20" ht="15" customHeight="1">
      <c r="A43" s="410"/>
      <c r="B43" s="411" t="s">
        <v>606</v>
      </c>
      <c r="C43" s="843"/>
      <c r="D43" s="846"/>
      <c r="E43" s="412">
        <f>E42</f>
        <v>0.17412206408371941</v>
      </c>
      <c r="F43" s="419">
        <f>F42</f>
        <v>63802.865375000001</v>
      </c>
      <c r="G43" s="414">
        <f>G42+E43</f>
        <v>0.57080287920155715</v>
      </c>
      <c r="H43" s="415">
        <f>H42+F43</f>
        <v>209157.06145000001</v>
      </c>
      <c r="I43" s="416">
        <f t="shared" ref="I43" si="22">I42+G43</f>
        <v>1</v>
      </c>
      <c r="J43" s="415">
        <f t="shared" ref="J43" si="23">J42+H43</f>
        <v>366426.07995000004</v>
      </c>
      <c r="K43" s="416">
        <f t="shared" ref="K43" si="24">K42+I43</f>
        <v>1</v>
      </c>
      <c r="L43" s="415">
        <f t="shared" ref="L43" si="25">L42+J43</f>
        <v>366426.07995000004</v>
      </c>
      <c r="M43" s="416">
        <f t="shared" ref="M43" si="26">M42+K43</f>
        <v>1</v>
      </c>
      <c r="N43" s="415">
        <f t="shared" ref="N43" si="27">N42+L43</f>
        <v>366426.07995000004</v>
      </c>
      <c r="O43" s="417">
        <f t="shared" ref="O43" si="28">O42+M43</f>
        <v>1</v>
      </c>
      <c r="P43" s="418">
        <f t="shared" ref="P43" si="29">P42+N43</f>
        <v>366426.07995000004</v>
      </c>
      <c r="Q43" s="416">
        <f>Q42+O43</f>
        <v>1</v>
      </c>
      <c r="R43" s="415">
        <f>R42+P43</f>
        <v>366426.07995000004</v>
      </c>
    </row>
    <row r="44" spans="1:20" ht="12.75">
      <c r="A44" s="410"/>
      <c r="B44" s="411"/>
      <c r="C44" s="844"/>
      <c r="D44" s="847"/>
      <c r="E44" s="420"/>
      <c r="F44" s="420"/>
      <c r="G44" s="414"/>
      <c r="H44" s="415"/>
      <c r="I44" s="415"/>
      <c r="J44" s="415"/>
      <c r="K44" s="416"/>
      <c r="L44" s="415"/>
      <c r="M44" s="415"/>
      <c r="N44" s="415"/>
      <c r="O44" s="418"/>
      <c r="P44" s="418"/>
      <c r="Q44" s="415"/>
      <c r="R44" s="415"/>
    </row>
    <row r="52" spans="5:5">
      <c r="E52" s="409">
        <f>1-E8</f>
        <v>0</v>
      </c>
    </row>
    <row r="53" spans="5:5">
      <c r="E53" s="409">
        <f t="shared" ref="E53:E64" si="30">1-E9</f>
        <v>0</v>
      </c>
    </row>
    <row r="54" spans="5:5">
      <c r="E54" s="409">
        <f t="shared" si="30"/>
        <v>0.10092263350126174</v>
      </c>
    </row>
    <row r="55" spans="5:5">
      <c r="E55" s="409">
        <f t="shared" si="30"/>
        <v>0</v>
      </c>
    </row>
    <row r="56" spans="5:5">
      <c r="E56" s="409">
        <f t="shared" si="30"/>
        <v>0</v>
      </c>
    </row>
    <row r="57" spans="5:5">
      <c r="E57" s="409">
        <f t="shared" si="30"/>
        <v>1</v>
      </c>
    </row>
    <row r="58" spans="5:5">
      <c r="E58" s="409">
        <f t="shared" si="30"/>
        <v>0.67864388058510638</v>
      </c>
    </row>
    <row r="59" spans="5:5">
      <c r="E59" s="409">
        <f t="shared" si="30"/>
        <v>1</v>
      </c>
    </row>
    <row r="60" spans="5:5">
      <c r="E60" s="409">
        <f t="shared" si="30"/>
        <v>1</v>
      </c>
    </row>
    <row r="61" spans="5:5">
      <c r="E61" s="409">
        <f t="shared" si="30"/>
        <v>0.7621</v>
      </c>
    </row>
    <row r="62" spans="5:5">
      <c r="E62" s="409">
        <f t="shared" si="30"/>
        <v>1</v>
      </c>
    </row>
    <row r="63" spans="5:5">
      <c r="E63" s="409">
        <f>1-E19</f>
        <v>1</v>
      </c>
    </row>
    <row r="64" spans="5:5">
      <c r="E64" s="409">
        <f t="shared" si="30"/>
        <v>0.50292130837620219</v>
      </c>
    </row>
    <row r="65" spans="5:5">
      <c r="E65" s="409">
        <f>1-E21</f>
        <v>0.50292130837620219</v>
      </c>
    </row>
    <row r="66" spans="5:5">
      <c r="E66" s="408"/>
    </row>
    <row r="67" spans="5:5">
      <c r="E67" s="408"/>
    </row>
    <row r="68" spans="5:5">
      <c r="E68" s="408"/>
    </row>
    <row r="69" spans="5:5">
      <c r="E69" s="408"/>
    </row>
  </sheetData>
  <sheetProtection sheet="1" objects="1" scenarios="1"/>
  <mergeCells count="22">
    <mergeCell ref="C42:C44"/>
    <mergeCell ref="D42:D44"/>
    <mergeCell ref="A23:R24"/>
    <mergeCell ref="A25:R25"/>
    <mergeCell ref="A26:R27"/>
    <mergeCell ref="E28:F28"/>
    <mergeCell ref="G28:H28"/>
    <mergeCell ref="I28:J28"/>
    <mergeCell ref="K28:L28"/>
    <mergeCell ref="M28:N28"/>
    <mergeCell ref="O28:P28"/>
    <mergeCell ref="Q28:R28"/>
    <mergeCell ref="A1:R2"/>
    <mergeCell ref="A3:R3"/>
    <mergeCell ref="A4:R5"/>
    <mergeCell ref="G6:H6"/>
    <mergeCell ref="I6:J6"/>
    <mergeCell ref="K6:L6"/>
    <mergeCell ref="M6:N6"/>
    <mergeCell ref="O6:P6"/>
    <mergeCell ref="Q6:R6"/>
    <mergeCell ref="E6:F6"/>
  </mergeCells>
  <hyperlinks>
    <hyperlink ref="T2" location="'PAGINA INICIAL'!A1" display="VOLTAR"/>
  </hyperlinks>
  <printOptions horizontalCentered="1"/>
  <pageMargins left="0.11811023622047245" right="0.11811023622047245" top="0.39370078740157483" bottom="0.39370078740157483" header="0.31496062992125984" footer="0.31496062992125984"/>
  <pageSetup paperSize="9" scale="72" fitToHeight="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0"/>
  <sheetViews>
    <sheetView showGridLines="0" showZeros="0" topLeftCell="B9" workbookViewId="0">
      <selection activeCell="F34" sqref="F34"/>
    </sheetView>
  </sheetViews>
  <sheetFormatPr defaultRowHeight="15"/>
  <cols>
    <col min="1" max="1" width="5.42578125" style="421" bestFit="1" customWidth="1"/>
    <col min="2" max="2" width="10.7109375" style="421" bestFit="1" customWidth="1"/>
    <col min="3" max="3" width="24.140625" style="421" customWidth="1"/>
    <col min="4" max="4" width="44.42578125" style="421" customWidth="1"/>
    <col min="5" max="6" width="12.85546875" style="421" customWidth="1"/>
    <col min="7" max="9" width="14.28515625" style="421" customWidth="1"/>
    <col min="10" max="10" width="12.28515625" style="421" customWidth="1"/>
    <col min="11" max="11" width="23" style="421" customWidth="1"/>
    <col min="12" max="256" width="9.140625" style="421"/>
    <col min="257" max="257" width="5.42578125" style="421" bestFit="1" customWidth="1"/>
    <col min="258" max="258" width="10.7109375" style="421" bestFit="1" customWidth="1"/>
    <col min="259" max="259" width="24.140625" style="421" customWidth="1"/>
    <col min="260" max="260" width="44.42578125" style="421" customWidth="1"/>
    <col min="261" max="262" width="12.85546875" style="421" customWidth="1"/>
    <col min="263" max="265" width="14.28515625" style="421" customWidth="1"/>
    <col min="266" max="512" width="9.140625" style="421"/>
    <col min="513" max="513" width="5.42578125" style="421" bestFit="1" customWidth="1"/>
    <col min="514" max="514" width="10.7109375" style="421" bestFit="1" customWidth="1"/>
    <col min="515" max="515" width="24.140625" style="421" customWidth="1"/>
    <col min="516" max="516" width="44.42578125" style="421" customWidth="1"/>
    <col min="517" max="518" width="12.85546875" style="421" customWidth="1"/>
    <col min="519" max="521" width="14.28515625" style="421" customWidth="1"/>
    <col min="522" max="768" width="9.140625" style="421"/>
    <col min="769" max="769" width="5.42578125" style="421" bestFit="1" customWidth="1"/>
    <col min="770" max="770" width="10.7109375" style="421" bestFit="1" customWidth="1"/>
    <col min="771" max="771" width="24.140625" style="421" customWidth="1"/>
    <col min="772" max="772" width="44.42578125" style="421" customWidth="1"/>
    <col min="773" max="774" width="12.85546875" style="421" customWidth="1"/>
    <col min="775" max="777" width="14.28515625" style="421" customWidth="1"/>
    <col min="778" max="1024" width="9.140625" style="421"/>
    <col min="1025" max="1025" width="5.42578125" style="421" bestFit="1" customWidth="1"/>
    <col min="1026" max="1026" width="10.7109375" style="421" bestFit="1" customWidth="1"/>
    <col min="1027" max="1027" width="24.140625" style="421" customWidth="1"/>
    <col min="1028" max="1028" width="44.42578125" style="421" customWidth="1"/>
    <col min="1029" max="1030" width="12.85546875" style="421" customWidth="1"/>
    <col min="1031" max="1033" width="14.28515625" style="421" customWidth="1"/>
    <col min="1034" max="1280" width="9.140625" style="421"/>
    <col min="1281" max="1281" width="5.42578125" style="421" bestFit="1" customWidth="1"/>
    <col min="1282" max="1282" width="10.7109375" style="421" bestFit="1" customWidth="1"/>
    <col min="1283" max="1283" width="24.140625" style="421" customWidth="1"/>
    <col min="1284" max="1284" width="44.42578125" style="421" customWidth="1"/>
    <col min="1285" max="1286" width="12.85546875" style="421" customWidth="1"/>
    <col min="1287" max="1289" width="14.28515625" style="421" customWidth="1"/>
    <col min="1290" max="1536" width="9.140625" style="421"/>
    <col min="1537" max="1537" width="5.42578125" style="421" bestFit="1" customWidth="1"/>
    <col min="1538" max="1538" width="10.7109375" style="421" bestFit="1" customWidth="1"/>
    <col min="1539" max="1539" width="24.140625" style="421" customWidth="1"/>
    <col min="1540" max="1540" width="44.42578125" style="421" customWidth="1"/>
    <col min="1541" max="1542" width="12.85546875" style="421" customWidth="1"/>
    <col min="1543" max="1545" width="14.28515625" style="421" customWidth="1"/>
    <col min="1546" max="1792" width="9.140625" style="421"/>
    <col min="1793" max="1793" width="5.42578125" style="421" bestFit="1" customWidth="1"/>
    <col min="1794" max="1794" width="10.7109375" style="421" bestFit="1" customWidth="1"/>
    <col min="1795" max="1795" width="24.140625" style="421" customWidth="1"/>
    <col min="1796" max="1796" width="44.42578125" style="421" customWidth="1"/>
    <col min="1797" max="1798" width="12.85546875" style="421" customWidth="1"/>
    <col min="1799" max="1801" width="14.28515625" style="421" customWidth="1"/>
    <col min="1802" max="2048" width="9.140625" style="421"/>
    <col min="2049" max="2049" width="5.42578125" style="421" bestFit="1" customWidth="1"/>
    <col min="2050" max="2050" width="10.7109375" style="421" bestFit="1" customWidth="1"/>
    <col min="2051" max="2051" width="24.140625" style="421" customWidth="1"/>
    <col min="2052" max="2052" width="44.42578125" style="421" customWidth="1"/>
    <col min="2053" max="2054" width="12.85546875" style="421" customWidth="1"/>
    <col min="2055" max="2057" width="14.28515625" style="421" customWidth="1"/>
    <col min="2058" max="2304" width="9.140625" style="421"/>
    <col min="2305" max="2305" width="5.42578125" style="421" bestFit="1" customWidth="1"/>
    <col min="2306" max="2306" width="10.7109375" style="421" bestFit="1" customWidth="1"/>
    <col min="2307" max="2307" width="24.140625" style="421" customWidth="1"/>
    <col min="2308" max="2308" width="44.42578125" style="421" customWidth="1"/>
    <col min="2309" max="2310" width="12.85546875" style="421" customWidth="1"/>
    <col min="2311" max="2313" width="14.28515625" style="421" customWidth="1"/>
    <col min="2314" max="2560" width="9.140625" style="421"/>
    <col min="2561" max="2561" width="5.42578125" style="421" bestFit="1" customWidth="1"/>
    <col min="2562" max="2562" width="10.7109375" style="421" bestFit="1" customWidth="1"/>
    <col min="2563" max="2563" width="24.140625" style="421" customWidth="1"/>
    <col min="2564" max="2564" width="44.42578125" style="421" customWidth="1"/>
    <col min="2565" max="2566" width="12.85546875" style="421" customWidth="1"/>
    <col min="2567" max="2569" width="14.28515625" style="421" customWidth="1"/>
    <col min="2570" max="2816" width="9.140625" style="421"/>
    <col min="2817" max="2817" width="5.42578125" style="421" bestFit="1" customWidth="1"/>
    <col min="2818" max="2818" width="10.7109375" style="421" bestFit="1" customWidth="1"/>
    <col min="2819" max="2819" width="24.140625" style="421" customWidth="1"/>
    <col min="2820" max="2820" width="44.42578125" style="421" customWidth="1"/>
    <col min="2821" max="2822" width="12.85546875" style="421" customWidth="1"/>
    <col min="2823" max="2825" width="14.28515625" style="421" customWidth="1"/>
    <col min="2826" max="3072" width="9.140625" style="421"/>
    <col min="3073" max="3073" width="5.42578125" style="421" bestFit="1" customWidth="1"/>
    <col min="3074" max="3074" width="10.7109375" style="421" bestFit="1" customWidth="1"/>
    <col min="3075" max="3075" width="24.140625" style="421" customWidth="1"/>
    <col min="3076" max="3076" width="44.42578125" style="421" customWidth="1"/>
    <col min="3077" max="3078" width="12.85546875" style="421" customWidth="1"/>
    <col min="3079" max="3081" width="14.28515625" style="421" customWidth="1"/>
    <col min="3082" max="3328" width="9.140625" style="421"/>
    <col min="3329" max="3329" width="5.42578125" style="421" bestFit="1" customWidth="1"/>
    <col min="3330" max="3330" width="10.7109375" style="421" bestFit="1" customWidth="1"/>
    <col min="3331" max="3331" width="24.140625" style="421" customWidth="1"/>
    <col min="3332" max="3332" width="44.42578125" style="421" customWidth="1"/>
    <col min="3333" max="3334" width="12.85546875" style="421" customWidth="1"/>
    <col min="3335" max="3337" width="14.28515625" style="421" customWidth="1"/>
    <col min="3338" max="3584" width="9.140625" style="421"/>
    <col min="3585" max="3585" width="5.42578125" style="421" bestFit="1" customWidth="1"/>
    <col min="3586" max="3586" width="10.7109375" style="421" bestFit="1" customWidth="1"/>
    <col min="3587" max="3587" width="24.140625" style="421" customWidth="1"/>
    <col min="3588" max="3588" width="44.42578125" style="421" customWidth="1"/>
    <col min="3589" max="3590" width="12.85546875" style="421" customWidth="1"/>
    <col min="3591" max="3593" width="14.28515625" style="421" customWidth="1"/>
    <col min="3594" max="3840" width="9.140625" style="421"/>
    <col min="3841" max="3841" width="5.42578125" style="421" bestFit="1" customWidth="1"/>
    <col min="3842" max="3842" width="10.7109375" style="421" bestFit="1" customWidth="1"/>
    <col min="3843" max="3843" width="24.140625" style="421" customWidth="1"/>
    <col min="3844" max="3844" width="44.42578125" style="421" customWidth="1"/>
    <col min="3845" max="3846" width="12.85546875" style="421" customWidth="1"/>
    <col min="3847" max="3849" width="14.28515625" style="421" customWidth="1"/>
    <col min="3850" max="4096" width="9.140625" style="421"/>
    <col min="4097" max="4097" width="5.42578125" style="421" bestFit="1" customWidth="1"/>
    <col min="4098" max="4098" width="10.7109375" style="421" bestFit="1" customWidth="1"/>
    <col min="4099" max="4099" width="24.140625" style="421" customWidth="1"/>
    <col min="4100" max="4100" width="44.42578125" style="421" customWidth="1"/>
    <col min="4101" max="4102" width="12.85546875" style="421" customWidth="1"/>
    <col min="4103" max="4105" width="14.28515625" style="421" customWidth="1"/>
    <col min="4106" max="4352" width="9.140625" style="421"/>
    <col min="4353" max="4353" width="5.42578125" style="421" bestFit="1" customWidth="1"/>
    <col min="4354" max="4354" width="10.7109375" style="421" bestFit="1" customWidth="1"/>
    <col min="4355" max="4355" width="24.140625" style="421" customWidth="1"/>
    <col min="4356" max="4356" width="44.42578125" style="421" customWidth="1"/>
    <col min="4357" max="4358" width="12.85546875" style="421" customWidth="1"/>
    <col min="4359" max="4361" width="14.28515625" style="421" customWidth="1"/>
    <col min="4362" max="4608" width="9.140625" style="421"/>
    <col min="4609" max="4609" width="5.42578125" style="421" bestFit="1" customWidth="1"/>
    <col min="4610" max="4610" width="10.7109375" style="421" bestFit="1" customWidth="1"/>
    <col min="4611" max="4611" width="24.140625" style="421" customWidth="1"/>
    <col min="4612" max="4612" width="44.42578125" style="421" customWidth="1"/>
    <col min="4613" max="4614" width="12.85546875" style="421" customWidth="1"/>
    <col min="4615" max="4617" width="14.28515625" style="421" customWidth="1"/>
    <col min="4618" max="4864" width="9.140625" style="421"/>
    <col min="4865" max="4865" width="5.42578125" style="421" bestFit="1" customWidth="1"/>
    <col min="4866" max="4866" width="10.7109375" style="421" bestFit="1" customWidth="1"/>
    <col min="4867" max="4867" width="24.140625" style="421" customWidth="1"/>
    <col min="4868" max="4868" width="44.42578125" style="421" customWidth="1"/>
    <col min="4869" max="4870" width="12.85546875" style="421" customWidth="1"/>
    <col min="4871" max="4873" width="14.28515625" style="421" customWidth="1"/>
    <col min="4874" max="5120" width="9.140625" style="421"/>
    <col min="5121" max="5121" width="5.42578125" style="421" bestFit="1" customWidth="1"/>
    <col min="5122" max="5122" width="10.7109375" style="421" bestFit="1" customWidth="1"/>
    <col min="5123" max="5123" width="24.140625" style="421" customWidth="1"/>
    <col min="5124" max="5124" width="44.42578125" style="421" customWidth="1"/>
    <col min="5125" max="5126" width="12.85546875" style="421" customWidth="1"/>
    <col min="5127" max="5129" width="14.28515625" style="421" customWidth="1"/>
    <col min="5130" max="5376" width="9.140625" style="421"/>
    <col min="5377" max="5377" width="5.42578125" style="421" bestFit="1" customWidth="1"/>
    <col min="5378" max="5378" width="10.7109375" style="421" bestFit="1" customWidth="1"/>
    <col min="5379" max="5379" width="24.140625" style="421" customWidth="1"/>
    <col min="5380" max="5380" width="44.42578125" style="421" customWidth="1"/>
    <col min="5381" max="5382" width="12.85546875" style="421" customWidth="1"/>
    <col min="5383" max="5385" width="14.28515625" style="421" customWidth="1"/>
    <col min="5386" max="5632" width="9.140625" style="421"/>
    <col min="5633" max="5633" width="5.42578125" style="421" bestFit="1" customWidth="1"/>
    <col min="5634" max="5634" width="10.7109375" style="421" bestFit="1" customWidth="1"/>
    <col min="5635" max="5635" width="24.140625" style="421" customWidth="1"/>
    <col min="5636" max="5636" width="44.42578125" style="421" customWidth="1"/>
    <col min="5637" max="5638" width="12.85546875" style="421" customWidth="1"/>
    <col min="5639" max="5641" width="14.28515625" style="421" customWidth="1"/>
    <col min="5642" max="5888" width="9.140625" style="421"/>
    <col min="5889" max="5889" width="5.42578125" style="421" bestFit="1" customWidth="1"/>
    <col min="5890" max="5890" width="10.7109375" style="421" bestFit="1" customWidth="1"/>
    <col min="5891" max="5891" width="24.140625" style="421" customWidth="1"/>
    <col min="5892" max="5892" width="44.42578125" style="421" customWidth="1"/>
    <col min="5893" max="5894" width="12.85546875" style="421" customWidth="1"/>
    <col min="5895" max="5897" width="14.28515625" style="421" customWidth="1"/>
    <col min="5898" max="6144" width="9.140625" style="421"/>
    <col min="6145" max="6145" width="5.42578125" style="421" bestFit="1" customWidth="1"/>
    <col min="6146" max="6146" width="10.7109375" style="421" bestFit="1" customWidth="1"/>
    <col min="6147" max="6147" width="24.140625" style="421" customWidth="1"/>
    <col min="6148" max="6148" width="44.42578125" style="421" customWidth="1"/>
    <col min="6149" max="6150" width="12.85546875" style="421" customWidth="1"/>
    <col min="6151" max="6153" width="14.28515625" style="421" customWidth="1"/>
    <col min="6154" max="6400" width="9.140625" style="421"/>
    <col min="6401" max="6401" width="5.42578125" style="421" bestFit="1" customWidth="1"/>
    <col min="6402" max="6402" width="10.7109375" style="421" bestFit="1" customWidth="1"/>
    <col min="6403" max="6403" width="24.140625" style="421" customWidth="1"/>
    <col min="6404" max="6404" width="44.42578125" style="421" customWidth="1"/>
    <col min="6405" max="6406" width="12.85546875" style="421" customWidth="1"/>
    <col min="6407" max="6409" width="14.28515625" style="421" customWidth="1"/>
    <col min="6410" max="6656" width="9.140625" style="421"/>
    <col min="6657" max="6657" width="5.42578125" style="421" bestFit="1" customWidth="1"/>
    <col min="6658" max="6658" width="10.7109375" style="421" bestFit="1" customWidth="1"/>
    <col min="6659" max="6659" width="24.140625" style="421" customWidth="1"/>
    <col min="6660" max="6660" width="44.42578125" style="421" customWidth="1"/>
    <col min="6661" max="6662" width="12.85546875" style="421" customWidth="1"/>
    <col min="6663" max="6665" width="14.28515625" style="421" customWidth="1"/>
    <col min="6666" max="6912" width="9.140625" style="421"/>
    <col min="6913" max="6913" width="5.42578125" style="421" bestFit="1" customWidth="1"/>
    <col min="6914" max="6914" width="10.7109375" style="421" bestFit="1" customWidth="1"/>
    <col min="6915" max="6915" width="24.140625" style="421" customWidth="1"/>
    <col min="6916" max="6916" width="44.42578125" style="421" customWidth="1"/>
    <col min="6917" max="6918" width="12.85546875" style="421" customWidth="1"/>
    <col min="6919" max="6921" width="14.28515625" style="421" customWidth="1"/>
    <col min="6922" max="7168" width="9.140625" style="421"/>
    <col min="7169" max="7169" width="5.42578125" style="421" bestFit="1" customWidth="1"/>
    <col min="7170" max="7170" width="10.7109375" style="421" bestFit="1" customWidth="1"/>
    <col min="7171" max="7171" width="24.140625" style="421" customWidth="1"/>
    <col min="7172" max="7172" width="44.42578125" style="421" customWidth="1"/>
    <col min="7173" max="7174" width="12.85546875" style="421" customWidth="1"/>
    <col min="7175" max="7177" width="14.28515625" style="421" customWidth="1"/>
    <col min="7178" max="7424" width="9.140625" style="421"/>
    <col min="7425" max="7425" width="5.42578125" style="421" bestFit="1" customWidth="1"/>
    <col min="7426" max="7426" width="10.7109375" style="421" bestFit="1" customWidth="1"/>
    <col min="7427" max="7427" width="24.140625" style="421" customWidth="1"/>
    <col min="7428" max="7428" width="44.42578125" style="421" customWidth="1"/>
    <col min="7429" max="7430" width="12.85546875" style="421" customWidth="1"/>
    <col min="7431" max="7433" width="14.28515625" style="421" customWidth="1"/>
    <col min="7434" max="7680" width="9.140625" style="421"/>
    <col min="7681" max="7681" width="5.42578125" style="421" bestFit="1" customWidth="1"/>
    <col min="7682" max="7682" width="10.7109375" style="421" bestFit="1" customWidth="1"/>
    <col min="7683" max="7683" width="24.140625" style="421" customWidth="1"/>
    <col min="7684" max="7684" width="44.42578125" style="421" customWidth="1"/>
    <col min="7685" max="7686" width="12.85546875" style="421" customWidth="1"/>
    <col min="7687" max="7689" width="14.28515625" style="421" customWidth="1"/>
    <col min="7690" max="7936" width="9.140625" style="421"/>
    <col min="7937" max="7937" width="5.42578125" style="421" bestFit="1" customWidth="1"/>
    <col min="7938" max="7938" width="10.7109375" style="421" bestFit="1" customWidth="1"/>
    <col min="7939" max="7939" width="24.140625" style="421" customWidth="1"/>
    <col min="7940" max="7940" width="44.42578125" style="421" customWidth="1"/>
    <col min="7941" max="7942" width="12.85546875" style="421" customWidth="1"/>
    <col min="7943" max="7945" width="14.28515625" style="421" customWidth="1"/>
    <col min="7946" max="8192" width="9.140625" style="421"/>
    <col min="8193" max="8193" width="5.42578125" style="421" bestFit="1" customWidth="1"/>
    <col min="8194" max="8194" width="10.7109375" style="421" bestFit="1" customWidth="1"/>
    <col min="8195" max="8195" width="24.140625" style="421" customWidth="1"/>
    <col min="8196" max="8196" width="44.42578125" style="421" customWidth="1"/>
    <col min="8197" max="8198" width="12.85546875" style="421" customWidth="1"/>
    <col min="8199" max="8201" width="14.28515625" style="421" customWidth="1"/>
    <col min="8202" max="8448" width="9.140625" style="421"/>
    <col min="8449" max="8449" width="5.42578125" style="421" bestFit="1" customWidth="1"/>
    <col min="8450" max="8450" width="10.7109375" style="421" bestFit="1" customWidth="1"/>
    <col min="8451" max="8451" width="24.140625" style="421" customWidth="1"/>
    <col min="8452" max="8452" width="44.42578125" style="421" customWidth="1"/>
    <col min="8453" max="8454" width="12.85546875" style="421" customWidth="1"/>
    <col min="8455" max="8457" width="14.28515625" style="421" customWidth="1"/>
    <col min="8458" max="8704" width="9.140625" style="421"/>
    <col min="8705" max="8705" width="5.42578125" style="421" bestFit="1" customWidth="1"/>
    <col min="8706" max="8706" width="10.7109375" style="421" bestFit="1" customWidth="1"/>
    <col min="8707" max="8707" width="24.140625" style="421" customWidth="1"/>
    <col min="8708" max="8708" width="44.42578125" style="421" customWidth="1"/>
    <col min="8709" max="8710" width="12.85546875" style="421" customWidth="1"/>
    <col min="8711" max="8713" width="14.28515625" style="421" customWidth="1"/>
    <col min="8714" max="8960" width="9.140625" style="421"/>
    <col min="8961" max="8961" width="5.42578125" style="421" bestFit="1" customWidth="1"/>
    <col min="8962" max="8962" width="10.7109375" style="421" bestFit="1" customWidth="1"/>
    <col min="8963" max="8963" width="24.140625" style="421" customWidth="1"/>
    <col min="8964" max="8964" width="44.42578125" style="421" customWidth="1"/>
    <col min="8965" max="8966" width="12.85546875" style="421" customWidth="1"/>
    <col min="8967" max="8969" width="14.28515625" style="421" customWidth="1"/>
    <col min="8970" max="9216" width="9.140625" style="421"/>
    <col min="9217" max="9217" width="5.42578125" style="421" bestFit="1" customWidth="1"/>
    <col min="9218" max="9218" width="10.7109375" style="421" bestFit="1" customWidth="1"/>
    <col min="9219" max="9219" width="24.140625" style="421" customWidth="1"/>
    <col min="9220" max="9220" width="44.42578125" style="421" customWidth="1"/>
    <col min="9221" max="9222" width="12.85546875" style="421" customWidth="1"/>
    <col min="9223" max="9225" width="14.28515625" style="421" customWidth="1"/>
    <col min="9226" max="9472" width="9.140625" style="421"/>
    <col min="9473" max="9473" width="5.42578125" style="421" bestFit="1" customWidth="1"/>
    <col min="9474" max="9474" width="10.7109375" style="421" bestFit="1" customWidth="1"/>
    <col min="9475" max="9475" width="24.140625" style="421" customWidth="1"/>
    <col min="9476" max="9476" width="44.42578125" style="421" customWidth="1"/>
    <col min="9477" max="9478" width="12.85546875" style="421" customWidth="1"/>
    <col min="9479" max="9481" width="14.28515625" style="421" customWidth="1"/>
    <col min="9482" max="9728" width="9.140625" style="421"/>
    <col min="9729" max="9729" width="5.42578125" style="421" bestFit="1" customWidth="1"/>
    <col min="9730" max="9730" width="10.7109375" style="421" bestFit="1" customWidth="1"/>
    <col min="9731" max="9731" width="24.140625" style="421" customWidth="1"/>
    <col min="9732" max="9732" width="44.42578125" style="421" customWidth="1"/>
    <col min="9733" max="9734" width="12.85546875" style="421" customWidth="1"/>
    <col min="9735" max="9737" width="14.28515625" style="421" customWidth="1"/>
    <col min="9738" max="9984" width="9.140625" style="421"/>
    <col min="9985" max="9985" width="5.42578125" style="421" bestFit="1" customWidth="1"/>
    <col min="9986" max="9986" width="10.7109375" style="421" bestFit="1" customWidth="1"/>
    <col min="9987" max="9987" width="24.140625" style="421" customWidth="1"/>
    <col min="9988" max="9988" width="44.42578125" style="421" customWidth="1"/>
    <col min="9989" max="9990" width="12.85546875" style="421" customWidth="1"/>
    <col min="9991" max="9993" width="14.28515625" style="421" customWidth="1"/>
    <col min="9994" max="10240" width="9.140625" style="421"/>
    <col min="10241" max="10241" width="5.42578125" style="421" bestFit="1" customWidth="1"/>
    <col min="10242" max="10242" width="10.7109375" style="421" bestFit="1" customWidth="1"/>
    <col min="10243" max="10243" width="24.140625" style="421" customWidth="1"/>
    <col min="10244" max="10244" width="44.42578125" style="421" customWidth="1"/>
    <col min="10245" max="10246" width="12.85546875" style="421" customWidth="1"/>
    <col min="10247" max="10249" width="14.28515625" style="421" customWidth="1"/>
    <col min="10250" max="10496" width="9.140625" style="421"/>
    <col min="10497" max="10497" width="5.42578125" style="421" bestFit="1" customWidth="1"/>
    <col min="10498" max="10498" width="10.7109375" style="421" bestFit="1" customWidth="1"/>
    <col min="10499" max="10499" width="24.140625" style="421" customWidth="1"/>
    <col min="10500" max="10500" width="44.42578125" style="421" customWidth="1"/>
    <col min="10501" max="10502" width="12.85546875" style="421" customWidth="1"/>
    <col min="10503" max="10505" width="14.28515625" style="421" customWidth="1"/>
    <col min="10506" max="10752" width="9.140625" style="421"/>
    <col min="10753" max="10753" width="5.42578125" style="421" bestFit="1" customWidth="1"/>
    <col min="10754" max="10754" width="10.7109375" style="421" bestFit="1" customWidth="1"/>
    <col min="10755" max="10755" width="24.140625" style="421" customWidth="1"/>
    <col min="10756" max="10756" width="44.42578125" style="421" customWidth="1"/>
    <col min="10757" max="10758" width="12.85546875" style="421" customWidth="1"/>
    <col min="10759" max="10761" width="14.28515625" style="421" customWidth="1"/>
    <col min="10762" max="11008" width="9.140625" style="421"/>
    <col min="11009" max="11009" width="5.42578125" style="421" bestFit="1" customWidth="1"/>
    <col min="11010" max="11010" width="10.7109375" style="421" bestFit="1" customWidth="1"/>
    <col min="11011" max="11011" width="24.140625" style="421" customWidth="1"/>
    <col min="11012" max="11012" width="44.42578125" style="421" customWidth="1"/>
    <col min="11013" max="11014" width="12.85546875" style="421" customWidth="1"/>
    <col min="11015" max="11017" width="14.28515625" style="421" customWidth="1"/>
    <col min="11018" max="11264" width="9.140625" style="421"/>
    <col min="11265" max="11265" width="5.42578125" style="421" bestFit="1" customWidth="1"/>
    <col min="11266" max="11266" width="10.7109375" style="421" bestFit="1" customWidth="1"/>
    <col min="11267" max="11267" width="24.140625" style="421" customWidth="1"/>
    <col min="11268" max="11268" width="44.42578125" style="421" customWidth="1"/>
    <col min="11269" max="11270" width="12.85546875" style="421" customWidth="1"/>
    <col min="11271" max="11273" width="14.28515625" style="421" customWidth="1"/>
    <col min="11274" max="11520" width="9.140625" style="421"/>
    <col min="11521" max="11521" width="5.42578125" style="421" bestFit="1" customWidth="1"/>
    <col min="11522" max="11522" width="10.7109375" style="421" bestFit="1" customWidth="1"/>
    <col min="11523" max="11523" width="24.140625" style="421" customWidth="1"/>
    <col min="11524" max="11524" width="44.42578125" style="421" customWidth="1"/>
    <col min="11525" max="11526" width="12.85546875" style="421" customWidth="1"/>
    <col min="11527" max="11529" width="14.28515625" style="421" customWidth="1"/>
    <col min="11530" max="11776" width="9.140625" style="421"/>
    <col min="11777" max="11777" width="5.42578125" style="421" bestFit="1" customWidth="1"/>
    <col min="11778" max="11778" width="10.7109375" style="421" bestFit="1" customWidth="1"/>
    <col min="11779" max="11779" width="24.140625" style="421" customWidth="1"/>
    <col min="11780" max="11780" width="44.42578125" style="421" customWidth="1"/>
    <col min="11781" max="11782" width="12.85546875" style="421" customWidth="1"/>
    <col min="11783" max="11785" width="14.28515625" style="421" customWidth="1"/>
    <col min="11786" max="12032" width="9.140625" style="421"/>
    <col min="12033" max="12033" width="5.42578125" style="421" bestFit="1" customWidth="1"/>
    <col min="12034" max="12034" width="10.7109375" style="421" bestFit="1" customWidth="1"/>
    <col min="12035" max="12035" width="24.140625" style="421" customWidth="1"/>
    <col min="12036" max="12036" width="44.42578125" style="421" customWidth="1"/>
    <col min="12037" max="12038" width="12.85546875" style="421" customWidth="1"/>
    <col min="12039" max="12041" width="14.28515625" style="421" customWidth="1"/>
    <col min="12042" max="12288" width="9.140625" style="421"/>
    <col min="12289" max="12289" width="5.42578125" style="421" bestFit="1" customWidth="1"/>
    <col min="12290" max="12290" width="10.7109375" style="421" bestFit="1" customWidth="1"/>
    <col min="12291" max="12291" width="24.140625" style="421" customWidth="1"/>
    <col min="12292" max="12292" width="44.42578125" style="421" customWidth="1"/>
    <col min="12293" max="12294" width="12.85546875" style="421" customWidth="1"/>
    <col min="12295" max="12297" width="14.28515625" style="421" customWidth="1"/>
    <col min="12298" max="12544" width="9.140625" style="421"/>
    <col min="12545" max="12545" width="5.42578125" style="421" bestFit="1" customWidth="1"/>
    <col min="12546" max="12546" width="10.7109375" style="421" bestFit="1" customWidth="1"/>
    <col min="12547" max="12547" width="24.140625" style="421" customWidth="1"/>
    <col min="12548" max="12548" width="44.42578125" style="421" customWidth="1"/>
    <col min="12549" max="12550" width="12.85546875" style="421" customWidth="1"/>
    <col min="12551" max="12553" width="14.28515625" style="421" customWidth="1"/>
    <col min="12554" max="12800" width="9.140625" style="421"/>
    <col min="12801" max="12801" width="5.42578125" style="421" bestFit="1" customWidth="1"/>
    <col min="12802" max="12802" width="10.7109375" style="421" bestFit="1" customWidth="1"/>
    <col min="12803" max="12803" width="24.140625" style="421" customWidth="1"/>
    <col min="12804" max="12804" width="44.42578125" style="421" customWidth="1"/>
    <col min="12805" max="12806" width="12.85546875" style="421" customWidth="1"/>
    <col min="12807" max="12809" width="14.28515625" style="421" customWidth="1"/>
    <col min="12810" max="13056" width="9.140625" style="421"/>
    <col min="13057" max="13057" width="5.42578125" style="421" bestFit="1" customWidth="1"/>
    <col min="13058" max="13058" width="10.7109375" style="421" bestFit="1" customWidth="1"/>
    <col min="13059" max="13059" width="24.140625" style="421" customWidth="1"/>
    <col min="13060" max="13060" width="44.42578125" style="421" customWidth="1"/>
    <col min="13061" max="13062" width="12.85546875" style="421" customWidth="1"/>
    <col min="13063" max="13065" width="14.28515625" style="421" customWidth="1"/>
    <col min="13066" max="13312" width="9.140625" style="421"/>
    <col min="13313" max="13313" width="5.42578125" style="421" bestFit="1" customWidth="1"/>
    <col min="13314" max="13314" width="10.7109375" style="421" bestFit="1" customWidth="1"/>
    <col min="13315" max="13315" width="24.140625" style="421" customWidth="1"/>
    <col min="13316" max="13316" width="44.42578125" style="421" customWidth="1"/>
    <col min="13317" max="13318" width="12.85546875" style="421" customWidth="1"/>
    <col min="13319" max="13321" width="14.28515625" style="421" customWidth="1"/>
    <col min="13322" max="13568" width="9.140625" style="421"/>
    <col min="13569" max="13569" width="5.42578125" style="421" bestFit="1" customWidth="1"/>
    <col min="13570" max="13570" width="10.7109375" style="421" bestFit="1" customWidth="1"/>
    <col min="13571" max="13571" width="24.140625" style="421" customWidth="1"/>
    <col min="13572" max="13572" width="44.42578125" style="421" customWidth="1"/>
    <col min="13573" max="13574" width="12.85546875" style="421" customWidth="1"/>
    <col min="13575" max="13577" width="14.28515625" style="421" customWidth="1"/>
    <col min="13578" max="13824" width="9.140625" style="421"/>
    <col min="13825" max="13825" width="5.42578125" style="421" bestFit="1" customWidth="1"/>
    <col min="13826" max="13826" width="10.7109375" style="421" bestFit="1" customWidth="1"/>
    <col min="13827" max="13827" width="24.140625" style="421" customWidth="1"/>
    <col min="13828" max="13828" width="44.42578125" style="421" customWidth="1"/>
    <col min="13829" max="13830" width="12.85546875" style="421" customWidth="1"/>
    <col min="13831" max="13833" width="14.28515625" style="421" customWidth="1"/>
    <col min="13834" max="14080" width="9.140625" style="421"/>
    <col min="14081" max="14081" width="5.42578125" style="421" bestFit="1" customWidth="1"/>
    <col min="14082" max="14082" width="10.7109375" style="421" bestFit="1" customWidth="1"/>
    <col min="14083" max="14083" width="24.140625" style="421" customWidth="1"/>
    <col min="14084" max="14084" width="44.42578125" style="421" customWidth="1"/>
    <col min="14085" max="14086" width="12.85546875" style="421" customWidth="1"/>
    <col min="14087" max="14089" width="14.28515625" style="421" customWidth="1"/>
    <col min="14090" max="14336" width="9.140625" style="421"/>
    <col min="14337" max="14337" width="5.42578125" style="421" bestFit="1" customWidth="1"/>
    <col min="14338" max="14338" width="10.7109375" style="421" bestFit="1" customWidth="1"/>
    <col min="14339" max="14339" width="24.140625" style="421" customWidth="1"/>
    <col min="14340" max="14340" width="44.42578125" style="421" customWidth="1"/>
    <col min="14341" max="14342" width="12.85546875" style="421" customWidth="1"/>
    <col min="14343" max="14345" width="14.28515625" style="421" customWidth="1"/>
    <col min="14346" max="14592" width="9.140625" style="421"/>
    <col min="14593" max="14593" width="5.42578125" style="421" bestFit="1" customWidth="1"/>
    <col min="14594" max="14594" width="10.7109375" style="421" bestFit="1" customWidth="1"/>
    <col min="14595" max="14595" width="24.140625" style="421" customWidth="1"/>
    <col min="14596" max="14596" width="44.42578125" style="421" customWidth="1"/>
    <col min="14597" max="14598" width="12.85546875" style="421" customWidth="1"/>
    <col min="14599" max="14601" width="14.28515625" style="421" customWidth="1"/>
    <col min="14602" max="14848" width="9.140625" style="421"/>
    <col min="14849" max="14849" width="5.42578125" style="421" bestFit="1" customWidth="1"/>
    <col min="14850" max="14850" width="10.7109375" style="421" bestFit="1" customWidth="1"/>
    <col min="14851" max="14851" width="24.140625" style="421" customWidth="1"/>
    <col min="14852" max="14852" width="44.42578125" style="421" customWidth="1"/>
    <col min="14853" max="14854" width="12.85546875" style="421" customWidth="1"/>
    <col min="14855" max="14857" width="14.28515625" style="421" customWidth="1"/>
    <col min="14858" max="15104" width="9.140625" style="421"/>
    <col min="15105" max="15105" width="5.42578125" style="421" bestFit="1" customWidth="1"/>
    <col min="15106" max="15106" width="10.7109375" style="421" bestFit="1" customWidth="1"/>
    <col min="15107" max="15107" width="24.140625" style="421" customWidth="1"/>
    <col min="15108" max="15108" width="44.42578125" style="421" customWidth="1"/>
    <col min="15109" max="15110" width="12.85546875" style="421" customWidth="1"/>
    <col min="15111" max="15113" width="14.28515625" style="421" customWidth="1"/>
    <col min="15114" max="15360" width="9.140625" style="421"/>
    <col min="15361" max="15361" width="5.42578125" style="421" bestFit="1" customWidth="1"/>
    <col min="15362" max="15362" width="10.7109375" style="421" bestFit="1" customWidth="1"/>
    <col min="15363" max="15363" width="24.140625" style="421" customWidth="1"/>
    <col min="15364" max="15364" width="44.42578125" style="421" customWidth="1"/>
    <col min="15365" max="15366" width="12.85546875" style="421" customWidth="1"/>
    <col min="15367" max="15369" width="14.28515625" style="421" customWidth="1"/>
    <col min="15370" max="15616" width="9.140625" style="421"/>
    <col min="15617" max="15617" width="5.42578125" style="421" bestFit="1" customWidth="1"/>
    <col min="15618" max="15618" width="10.7109375" style="421" bestFit="1" customWidth="1"/>
    <col min="15619" max="15619" width="24.140625" style="421" customWidth="1"/>
    <col min="15620" max="15620" width="44.42578125" style="421" customWidth="1"/>
    <col min="15621" max="15622" width="12.85546875" style="421" customWidth="1"/>
    <col min="15623" max="15625" width="14.28515625" style="421" customWidth="1"/>
    <col min="15626" max="15872" width="9.140625" style="421"/>
    <col min="15873" max="15873" width="5.42578125" style="421" bestFit="1" customWidth="1"/>
    <col min="15874" max="15874" width="10.7109375" style="421" bestFit="1" customWidth="1"/>
    <col min="15875" max="15875" width="24.140625" style="421" customWidth="1"/>
    <col min="15876" max="15876" width="44.42578125" style="421" customWidth="1"/>
    <col min="15877" max="15878" width="12.85546875" style="421" customWidth="1"/>
    <col min="15879" max="15881" width="14.28515625" style="421" customWidth="1"/>
    <col min="15882" max="16128" width="9.140625" style="421"/>
    <col min="16129" max="16129" width="5.42578125" style="421" bestFit="1" customWidth="1"/>
    <col min="16130" max="16130" width="10.7109375" style="421" bestFit="1" customWidth="1"/>
    <col min="16131" max="16131" width="24.140625" style="421" customWidth="1"/>
    <col min="16132" max="16132" width="44.42578125" style="421" customWidth="1"/>
    <col min="16133" max="16134" width="12.85546875" style="421" customWidth="1"/>
    <col min="16135" max="16137" width="14.28515625" style="421" customWidth="1"/>
    <col min="16138" max="16384" width="9.140625" style="421"/>
  </cols>
  <sheetData>
    <row r="1" spans="1:11" ht="60.75" customHeight="1">
      <c r="A1" s="864" t="s">
        <v>607</v>
      </c>
      <c r="B1" s="864"/>
      <c r="C1" s="864"/>
      <c r="D1" s="864"/>
      <c r="E1" s="864"/>
      <c r="F1" s="864"/>
      <c r="G1" s="864"/>
      <c r="H1" s="864"/>
      <c r="I1" s="864"/>
    </row>
    <row r="2" spans="1:11" ht="3.75" customHeight="1" thickBot="1">
      <c r="A2" s="865"/>
      <c r="B2" s="865"/>
      <c r="C2" s="865"/>
      <c r="D2" s="865"/>
      <c r="E2" s="865"/>
      <c r="F2" s="865"/>
      <c r="G2" s="865"/>
      <c r="H2" s="865"/>
      <c r="I2" s="865"/>
    </row>
    <row r="3" spans="1:11" ht="20.100000000000001" customHeight="1" thickBot="1">
      <c r="A3" s="866" t="s">
        <v>626</v>
      </c>
      <c r="B3" s="867"/>
      <c r="C3" s="867"/>
      <c r="D3" s="867"/>
      <c r="E3" s="867"/>
      <c r="F3" s="867"/>
      <c r="G3" s="867"/>
      <c r="H3" s="867"/>
      <c r="I3" s="868"/>
    </row>
    <row r="4" spans="1:11" ht="3.75" customHeight="1" thickBot="1">
      <c r="A4" s="422"/>
      <c r="B4" s="422"/>
      <c r="C4" s="422"/>
      <c r="D4" s="422"/>
      <c r="E4" s="422"/>
      <c r="F4" s="422"/>
      <c r="G4" s="422"/>
      <c r="H4" s="422"/>
      <c r="I4" s="422"/>
    </row>
    <row r="5" spans="1:11" ht="20.100000000000001" customHeight="1" thickBot="1">
      <c r="A5" s="869" t="s">
        <v>542</v>
      </c>
      <c r="B5" s="870"/>
      <c r="C5" s="870"/>
      <c r="D5" s="870"/>
      <c r="E5" s="870"/>
      <c r="F5" s="870"/>
      <c r="G5" s="871" t="s">
        <v>627</v>
      </c>
      <c r="H5" s="871"/>
      <c r="I5" s="872"/>
      <c r="K5" s="507" t="s">
        <v>681</v>
      </c>
    </row>
    <row r="6" spans="1:11" ht="20.100000000000001" customHeight="1">
      <c r="A6" s="873" t="s">
        <v>668</v>
      </c>
      <c r="B6" s="874"/>
      <c r="C6" s="874"/>
      <c r="D6" s="874"/>
      <c r="E6" s="874"/>
      <c r="F6" s="874"/>
      <c r="G6" s="856" t="s">
        <v>671</v>
      </c>
      <c r="H6" s="856"/>
      <c r="I6" s="875"/>
    </row>
    <row r="7" spans="1:11" ht="20.100000000000001" customHeight="1">
      <c r="A7" s="851" t="s">
        <v>669</v>
      </c>
      <c r="B7" s="852"/>
      <c r="C7" s="852"/>
      <c r="D7" s="852"/>
      <c r="E7" s="852"/>
      <c r="F7" s="853" t="s">
        <v>628</v>
      </c>
      <c r="G7" s="853"/>
      <c r="H7" s="853"/>
      <c r="I7" s="854"/>
    </row>
    <row r="8" spans="1:11" ht="20.100000000000001" customHeight="1">
      <c r="A8" s="855" t="s">
        <v>672</v>
      </c>
      <c r="B8" s="856"/>
      <c r="C8" s="856"/>
      <c r="D8" s="856"/>
      <c r="E8" s="856"/>
      <c r="F8" s="853" t="s">
        <v>629</v>
      </c>
      <c r="G8" s="858" t="s">
        <v>630</v>
      </c>
      <c r="H8" s="853" t="s">
        <v>631</v>
      </c>
      <c r="I8" s="860" t="s">
        <v>632</v>
      </c>
    </row>
    <row r="9" spans="1:11" ht="20.100000000000001" customHeight="1" thickBot="1">
      <c r="A9" s="862" t="s">
        <v>670</v>
      </c>
      <c r="B9" s="863"/>
      <c r="C9" s="863"/>
      <c r="D9" s="863"/>
      <c r="E9" s="863"/>
      <c r="F9" s="857"/>
      <c r="G9" s="859"/>
      <c r="H9" s="857"/>
      <c r="I9" s="861"/>
    </row>
    <row r="10" spans="1:11" ht="7.5" customHeight="1" thickBot="1">
      <c r="A10" s="423"/>
      <c r="B10" s="423"/>
      <c r="C10" s="423"/>
      <c r="D10" s="423"/>
      <c r="E10" s="423"/>
      <c r="F10" s="424"/>
      <c r="G10" s="425"/>
      <c r="H10" s="424"/>
      <c r="I10" s="426"/>
    </row>
    <row r="11" spans="1:11" ht="20.100000000000001" customHeight="1" thickBot="1">
      <c r="A11" s="876" t="s">
        <v>633</v>
      </c>
      <c r="B11" s="877"/>
      <c r="C11" s="878"/>
      <c r="D11" s="427" t="s">
        <v>634</v>
      </c>
      <c r="E11" s="879" t="s">
        <v>635</v>
      </c>
      <c r="F11" s="880"/>
      <c r="G11" s="881" t="s">
        <v>636</v>
      </c>
      <c r="H11" s="882"/>
      <c r="I11" s="428">
        <f>(((1+(E12+E15+E17+E16))*(1+E14)*(1+E13))/(1-E18))-1</f>
        <v>0</v>
      </c>
    </row>
    <row r="12" spans="1:11" ht="16.5" customHeight="1">
      <c r="A12" s="883" t="s">
        <v>637</v>
      </c>
      <c r="B12" s="884"/>
      <c r="C12" s="885"/>
      <c r="D12" s="429" t="s">
        <v>638</v>
      </c>
      <c r="E12" s="886"/>
      <c r="F12" s="887"/>
      <c r="G12" s="888"/>
      <c r="H12" s="889"/>
      <c r="I12" s="890"/>
    </row>
    <row r="13" spans="1:11" ht="16.5" customHeight="1">
      <c r="A13" s="894" t="s">
        <v>639</v>
      </c>
      <c r="B13" s="895"/>
      <c r="C13" s="896"/>
      <c r="D13" s="430" t="s">
        <v>640</v>
      </c>
      <c r="E13" s="897"/>
      <c r="F13" s="898"/>
      <c r="G13" s="891"/>
      <c r="H13" s="892"/>
      <c r="I13" s="893"/>
    </row>
    <row r="14" spans="1:11" ht="16.5" customHeight="1">
      <c r="A14" s="894" t="s">
        <v>641</v>
      </c>
      <c r="B14" s="895"/>
      <c r="C14" s="896"/>
      <c r="D14" s="430" t="s">
        <v>642</v>
      </c>
      <c r="E14" s="897"/>
      <c r="F14" s="898"/>
      <c r="G14" s="891"/>
      <c r="H14" s="892"/>
      <c r="I14" s="893"/>
    </row>
    <row r="15" spans="1:11" ht="16.5" customHeight="1">
      <c r="A15" s="894" t="s">
        <v>643</v>
      </c>
      <c r="B15" s="895"/>
      <c r="C15" s="896"/>
      <c r="D15" s="430" t="s">
        <v>644</v>
      </c>
      <c r="E15" s="897"/>
      <c r="F15" s="898"/>
      <c r="G15" s="904" t="s">
        <v>645</v>
      </c>
      <c r="H15" s="905"/>
      <c r="I15" s="906"/>
    </row>
    <row r="16" spans="1:11" ht="16.5" customHeight="1">
      <c r="A16" s="894" t="s">
        <v>646</v>
      </c>
      <c r="B16" s="895"/>
      <c r="C16" s="896"/>
      <c r="D16" s="430" t="s">
        <v>647</v>
      </c>
      <c r="E16" s="897"/>
      <c r="F16" s="898"/>
      <c r="G16" s="904"/>
      <c r="H16" s="905"/>
      <c r="I16" s="906"/>
    </row>
    <row r="17" spans="1:10" ht="16.5" customHeight="1">
      <c r="A17" s="894" t="s">
        <v>648</v>
      </c>
      <c r="B17" s="895"/>
      <c r="C17" s="896"/>
      <c r="D17" s="430" t="s">
        <v>649</v>
      </c>
      <c r="E17" s="897"/>
      <c r="F17" s="898"/>
      <c r="G17" s="904"/>
      <c r="H17" s="905"/>
      <c r="I17" s="906"/>
    </row>
    <row r="18" spans="1:10" ht="16.5" customHeight="1" thickBot="1">
      <c r="A18" s="910" t="s">
        <v>650</v>
      </c>
      <c r="B18" s="911"/>
      <c r="C18" s="912"/>
      <c r="D18" s="431" t="s">
        <v>664</v>
      </c>
      <c r="E18" s="913"/>
      <c r="F18" s="914"/>
      <c r="G18" s="907"/>
      <c r="H18" s="908"/>
      <c r="I18" s="909"/>
    </row>
    <row r="19" spans="1:10" ht="7.5" customHeight="1" thickBot="1">
      <c r="A19" s="899"/>
      <c r="B19" s="899"/>
      <c r="C19" s="899"/>
      <c r="D19" s="899"/>
      <c r="E19" s="899"/>
      <c r="F19" s="899"/>
      <c r="G19" s="899"/>
      <c r="H19" s="899"/>
      <c r="I19" s="899"/>
    </row>
    <row r="20" spans="1:10" ht="39" thickBot="1">
      <c r="A20" s="432" t="s">
        <v>1</v>
      </c>
      <c r="B20" s="433" t="s">
        <v>651</v>
      </c>
      <c r="C20" s="900" t="s">
        <v>592</v>
      </c>
      <c r="D20" s="901"/>
      <c r="E20" s="434" t="s">
        <v>652</v>
      </c>
      <c r="F20" s="435" t="s">
        <v>653</v>
      </c>
      <c r="G20" s="436" t="s">
        <v>654</v>
      </c>
      <c r="H20" s="436" t="s">
        <v>655</v>
      </c>
      <c r="I20" s="437" t="s">
        <v>656</v>
      </c>
    </row>
    <row r="21" spans="1:10" s="441" customFormat="1" ht="18" customHeight="1">
      <c r="A21" s="438">
        <f>Plan1!C14</f>
        <v>1</v>
      </c>
      <c r="B21" s="438">
        <f>Plan1!B14</f>
        <v>0</v>
      </c>
      <c r="C21" s="902" t="str">
        <f>Plan1!D14</f>
        <v>MOBILIZAÇÃO - CANTEIRO DE OBRAS - DEMOLIÇÕES</v>
      </c>
      <c r="D21" s="902"/>
      <c r="E21" s="476">
        <f>Plan1!E14</f>
        <v>0</v>
      </c>
      <c r="F21" s="470">
        <f>Plan1!G15</f>
        <v>0</v>
      </c>
      <c r="G21" s="439"/>
      <c r="H21" s="470"/>
      <c r="I21" s="481"/>
      <c r="J21" s="440"/>
    </row>
    <row r="22" spans="1:10" ht="30" hidden="1" customHeight="1">
      <c r="A22" s="442" t="str">
        <f>Plan1!C15</f>
        <v>1.1</v>
      </c>
      <c r="B22" s="442" t="str">
        <f>Plan1!B15</f>
        <v>74209/001</v>
      </c>
      <c r="C22" s="903" t="str">
        <f>Plan1!D15</f>
        <v>PLACA DE OBRA EM CHAPA DE ACO GALVANIZADO - PADRÃO MINISTERIO DA SAUDE -
1,50X3,00M</v>
      </c>
      <c r="D22" s="903"/>
      <c r="E22" s="477" t="str">
        <f>Plan1!E15</f>
        <v>M2</v>
      </c>
      <c r="F22" s="471">
        <f>Plan1!G15</f>
        <v>0</v>
      </c>
      <c r="G22" s="443"/>
      <c r="H22" s="471">
        <f>ROUND(G22+(G22*$I$11),2)</f>
        <v>0</v>
      </c>
      <c r="I22" s="482">
        <f t="shared" ref="I22:I85" si="0">F22*H22</f>
        <v>0</v>
      </c>
    </row>
    <row r="23" spans="1:10" ht="28.5" hidden="1" customHeight="1">
      <c r="A23" s="442" t="str">
        <f>Plan1!C16</f>
        <v>1.2</v>
      </c>
      <c r="B23" s="442" t="str">
        <f>Plan1!B16</f>
        <v>73992/001</v>
      </c>
      <c r="C23" s="903" t="str">
        <f>Plan1!D16</f>
        <v>LOCACAO  CONVENCIONAL  DE OBRA,  ATRAVÉS  DE GABARITO  DE TABUAS  CORRIDAS
PONTALETADAS A CADA 1,50M</v>
      </c>
      <c r="D23" s="903"/>
      <c r="E23" s="477" t="str">
        <f>Plan1!E16</f>
        <v>M2</v>
      </c>
      <c r="F23" s="471">
        <f>Plan1!G16</f>
        <v>0</v>
      </c>
      <c r="G23" s="443"/>
      <c r="H23" s="471">
        <f t="shared" ref="H23:H86" si="1">ROUND(G23+(G23*$I$11),2)</f>
        <v>0</v>
      </c>
      <c r="I23" s="482">
        <f t="shared" si="0"/>
        <v>0</v>
      </c>
      <c r="J23" s="444"/>
    </row>
    <row r="24" spans="1:10" ht="22.5" hidden="1" customHeight="1">
      <c r="A24" s="442" t="str">
        <f>Plan1!C17</f>
        <v>1.3</v>
      </c>
      <c r="B24" s="442" t="str">
        <f>Plan1!B17</f>
        <v>73960/001</v>
      </c>
      <c r="C24" s="903" t="str">
        <f>Plan1!D17</f>
        <v>INSTAL/LIGACAO PROVISORIA  ELETRICA  BAIXA TENSAO P/CANT OBRA OBRA,M3- CHAVE 100A CARGA 3KWH,20CV EXCL FORN MEDIDOR</v>
      </c>
      <c r="D24" s="903"/>
      <c r="E24" s="477" t="str">
        <f>Plan1!E17</f>
        <v>UN</v>
      </c>
      <c r="F24" s="471">
        <f>Plan1!G17</f>
        <v>0</v>
      </c>
      <c r="G24" s="443"/>
      <c r="H24" s="471">
        <f t="shared" si="1"/>
        <v>0</v>
      </c>
      <c r="I24" s="482">
        <f t="shared" si="0"/>
        <v>0</v>
      </c>
      <c r="J24" s="444"/>
    </row>
    <row r="25" spans="1:10" hidden="1">
      <c r="A25" s="442" t="str">
        <f>Plan1!C18</f>
        <v>1.4</v>
      </c>
      <c r="B25" s="442" t="str">
        <f>Plan1!B18</f>
        <v>73784/001</v>
      </c>
      <c r="C25" s="903" t="str">
        <f>Plan1!D18</f>
        <v>LIGAÇÃO DE ESGOTO</v>
      </c>
      <c r="D25" s="903"/>
      <c r="E25" s="477" t="str">
        <f>Plan1!E18</f>
        <v>UN</v>
      </c>
      <c r="F25" s="471">
        <f>Plan1!G18</f>
        <v>0</v>
      </c>
      <c r="G25" s="443"/>
      <c r="H25" s="471">
        <f t="shared" si="1"/>
        <v>0</v>
      </c>
      <c r="I25" s="482">
        <f t="shared" si="0"/>
        <v>0</v>
      </c>
      <c r="J25" s="444"/>
    </row>
    <row r="26" spans="1:10" ht="15.75" hidden="1" customHeight="1">
      <c r="A26" s="442" t="str">
        <f>Plan1!C19</f>
        <v>1.5</v>
      </c>
      <c r="B26" s="442">
        <f>Plan1!B19</f>
        <v>73658</v>
      </c>
      <c r="C26" s="903" t="str">
        <f>Plan1!D19</f>
        <v>LIGAÇÃO PROVISÓRIA DE ÁGUA PARA OBRA</v>
      </c>
      <c r="D26" s="903"/>
      <c r="E26" s="477" t="str">
        <f>Plan1!E19</f>
        <v>UN</v>
      </c>
      <c r="F26" s="471">
        <f>Plan1!G19</f>
        <v>0</v>
      </c>
      <c r="G26" s="443"/>
      <c r="H26" s="471">
        <f t="shared" si="1"/>
        <v>0</v>
      </c>
      <c r="I26" s="482">
        <f t="shared" si="0"/>
        <v>0</v>
      </c>
      <c r="J26" s="444"/>
    </row>
    <row r="27" spans="1:10" ht="14.25" customHeight="1">
      <c r="A27" s="442">
        <f>Plan1!C20</f>
        <v>0</v>
      </c>
      <c r="B27" s="442">
        <f>Plan1!B20</f>
        <v>0</v>
      </c>
      <c r="C27" s="903">
        <f>Plan1!D20</f>
        <v>0</v>
      </c>
      <c r="D27" s="903"/>
      <c r="E27" s="477">
        <f>Plan1!E20</f>
        <v>0</v>
      </c>
      <c r="F27" s="471">
        <f>Plan1!G20</f>
        <v>0</v>
      </c>
      <c r="G27" s="443"/>
      <c r="H27" s="471">
        <f t="shared" si="1"/>
        <v>0</v>
      </c>
      <c r="I27" s="482">
        <f t="shared" si="0"/>
        <v>0</v>
      </c>
      <c r="J27" s="444"/>
    </row>
    <row r="28" spans="1:10">
      <c r="A28" s="445">
        <f>Plan1!C21</f>
        <v>2</v>
      </c>
      <c r="B28" s="445">
        <f>Plan1!B21</f>
        <v>0</v>
      </c>
      <c r="C28" s="915" t="str">
        <f>Plan1!D21</f>
        <v>MOVIMENTO DE TERRA</v>
      </c>
      <c r="D28" s="915"/>
      <c r="E28" s="478">
        <f>Plan1!E21</f>
        <v>0</v>
      </c>
      <c r="F28" s="472">
        <f>Plan1!G21</f>
        <v>0</v>
      </c>
      <c r="G28" s="446"/>
      <c r="H28" s="471">
        <f t="shared" si="1"/>
        <v>0</v>
      </c>
      <c r="I28" s="483">
        <f t="shared" si="0"/>
        <v>0</v>
      </c>
      <c r="J28" s="447"/>
    </row>
    <row r="29" spans="1:10" ht="15.75" hidden="1" customHeight="1">
      <c r="A29" s="442" t="str">
        <f>Plan1!C22</f>
        <v>2.1</v>
      </c>
      <c r="B29" s="442" t="str">
        <f>Plan1!B22</f>
        <v>73965/010</v>
      </c>
      <c r="C29" s="903" t="str">
        <f>Plan1!D22</f>
        <v>ESCAVACAO MANUAL DE VALAS OU FUNDAÇÕES</v>
      </c>
      <c r="D29" s="903"/>
      <c r="E29" s="477" t="str">
        <f>Plan1!E22</f>
        <v>M3</v>
      </c>
      <c r="F29" s="471">
        <f>Plan1!G22</f>
        <v>0</v>
      </c>
      <c r="G29" s="443"/>
      <c r="H29" s="471">
        <f t="shared" si="1"/>
        <v>0</v>
      </c>
      <c r="I29" s="482">
        <f t="shared" si="0"/>
        <v>0</v>
      </c>
      <c r="J29" s="444"/>
    </row>
    <row r="30" spans="1:10" ht="15.75" hidden="1" customHeight="1">
      <c r="A30" s="442" t="str">
        <f>Plan1!C23</f>
        <v>2.2</v>
      </c>
      <c r="B30" s="442">
        <f>Plan1!B23</f>
        <v>72920</v>
      </c>
      <c r="C30" s="903" t="str">
        <f>Plan1!D23</f>
        <v>REATERRO DE VALA/CAVA COM MATERIAL REAPROVEITADO - FUNDAÇÃO</v>
      </c>
      <c r="D30" s="903"/>
      <c r="E30" s="477" t="str">
        <f>Plan1!E23</f>
        <v>M3</v>
      </c>
      <c r="F30" s="471">
        <f>Plan1!G23</f>
        <v>0</v>
      </c>
      <c r="G30" s="443"/>
      <c r="H30" s="471">
        <f t="shared" si="1"/>
        <v>0</v>
      </c>
      <c r="I30" s="482">
        <f t="shared" si="0"/>
        <v>0</v>
      </c>
      <c r="J30" s="444"/>
    </row>
    <row r="31" spans="1:10" ht="15.75" hidden="1" customHeight="1">
      <c r="A31" s="442" t="str">
        <f>Plan1!C24</f>
        <v>2.3</v>
      </c>
      <c r="B31" s="442">
        <f>Plan1!B24</f>
        <v>72898</v>
      </c>
      <c r="C31" s="903" t="str">
        <f>Plan1!D24</f>
        <v>CARGA E DESCARGA MECANIZADAS EM CAMINHAO BASCULANTE</v>
      </c>
      <c r="D31" s="903"/>
      <c r="E31" s="477" t="str">
        <f>Plan1!E24</f>
        <v>M3</v>
      </c>
      <c r="F31" s="471">
        <f>Plan1!G24</f>
        <v>0</v>
      </c>
      <c r="G31" s="443"/>
      <c r="H31" s="471">
        <f t="shared" si="1"/>
        <v>0</v>
      </c>
      <c r="I31" s="482">
        <f t="shared" si="0"/>
        <v>0</v>
      </c>
      <c r="J31" s="444"/>
    </row>
    <row r="32" spans="1:10" ht="15.75" hidden="1" customHeight="1">
      <c r="A32" s="442" t="str">
        <f>Plan1!C25</f>
        <v>2.4</v>
      </c>
      <c r="B32" s="442">
        <f>Plan1!B25</f>
        <v>72900</v>
      </c>
      <c r="C32" s="903" t="str">
        <f>Plan1!D25</f>
        <v>TRANSPORTE DE ENTULHO COM CAMINHAO BASCULANTE 6 M3, RODOVIA PAVIMENTADA</v>
      </c>
      <c r="D32" s="903"/>
      <c r="E32" s="477" t="str">
        <f>Plan1!E25</f>
        <v>M3</v>
      </c>
      <c r="F32" s="471">
        <f>Plan1!G25</f>
        <v>0</v>
      </c>
      <c r="G32" s="443"/>
      <c r="H32" s="471">
        <f t="shared" si="1"/>
        <v>0</v>
      </c>
      <c r="I32" s="482">
        <f t="shared" si="0"/>
        <v>0</v>
      </c>
      <c r="J32" s="444"/>
    </row>
    <row r="33" spans="1:10">
      <c r="A33" s="442">
        <f>Plan1!C26</f>
        <v>0</v>
      </c>
      <c r="B33" s="442">
        <f>Plan1!B26</f>
        <v>0</v>
      </c>
      <c r="C33" s="903">
        <f>Plan1!D26</f>
        <v>0</v>
      </c>
      <c r="D33" s="903"/>
      <c r="E33" s="477">
        <f>Plan1!E26</f>
        <v>0</v>
      </c>
      <c r="F33" s="471">
        <f>Plan1!G26</f>
        <v>0</v>
      </c>
      <c r="G33" s="443"/>
      <c r="H33" s="471">
        <f t="shared" si="1"/>
        <v>0</v>
      </c>
      <c r="I33" s="482">
        <f t="shared" si="0"/>
        <v>0</v>
      </c>
      <c r="J33" s="444"/>
    </row>
    <row r="34" spans="1:10">
      <c r="A34" s="445">
        <f>Plan1!C27</f>
        <v>3</v>
      </c>
      <c r="B34" s="445">
        <f>Plan1!B27</f>
        <v>0</v>
      </c>
      <c r="C34" s="915" t="str">
        <f>Plan1!D27</f>
        <v>COBERTURA</v>
      </c>
      <c r="D34" s="915"/>
      <c r="E34" s="478">
        <f>Plan1!E27</f>
        <v>0</v>
      </c>
      <c r="F34" s="472">
        <f>Plan1!G27</f>
        <v>0</v>
      </c>
      <c r="G34" s="446"/>
      <c r="H34" s="471">
        <f t="shared" si="1"/>
        <v>0</v>
      </c>
      <c r="I34" s="483">
        <f t="shared" si="0"/>
        <v>0</v>
      </c>
      <c r="J34" s="447">
        <f>SUM(I37)</f>
        <v>0</v>
      </c>
    </row>
    <row r="35" spans="1:10" ht="15.75" hidden="1" customHeight="1">
      <c r="A35" s="442" t="str">
        <f>Plan1!C28</f>
        <v>3.1</v>
      </c>
      <c r="B35" s="442" t="str">
        <f>Plan1!B28</f>
        <v>73931/003</v>
      </c>
      <c r="C35" s="903" t="str">
        <f>Plan1!D28</f>
        <v>ESTRUTURA EM MADEIRA APARELHADA, PARA TELHA CERAMICA, APOIADA EM PAREDE</v>
      </c>
      <c r="D35" s="903"/>
      <c r="E35" s="477" t="str">
        <f>Plan1!E28</f>
        <v>M2</v>
      </c>
      <c r="F35" s="471">
        <f>Plan1!G28</f>
        <v>0</v>
      </c>
      <c r="G35" s="443"/>
      <c r="H35" s="471">
        <f t="shared" si="1"/>
        <v>0</v>
      </c>
      <c r="I35" s="482">
        <f t="shared" si="0"/>
        <v>0</v>
      </c>
      <c r="J35" s="444"/>
    </row>
    <row r="36" spans="1:10" ht="15.75" hidden="1" customHeight="1">
      <c r="A36" s="442" t="str">
        <f>Plan1!C29</f>
        <v>3.2</v>
      </c>
      <c r="B36" s="442" t="str">
        <f>Plan1!B29</f>
        <v>73938/003</v>
      </c>
      <c r="C36" s="903" t="str">
        <f>Plan1!D29</f>
        <v>COBERTURA EM TELHA CERAMICA TIPO FRANCESA, EXCLUINDO MADEIRAMENTO</v>
      </c>
      <c r="D36" s="903"/>
      <c r="E36" s="477" t="str">
        <f>Plan1!E29</f>
        <v>M2</v>
      </c>
      <c r="F36" s="471">
        <f>Plan1!G29</f>
        <v>0</v>
      </c>
      <c r="G36" s="443"/>
      <c r="H36" s="471">
        <f t="shared" si="1"/>
        <v>0</v>
      </c>
      <c r="I36" s="482">
        <f t="shared" si="0"/>
        <v>0</v>
      </c>
      <c r="J36" s="444"/>
    </row>
    <row r="37" spans="1:10" ht="15.75" customHeight="1">
      <c r="A37" s="442" t="str">
        <f>Plan1!C30</f>
        <v>3.3</v>
      </c>
      <c r="B37" s="442">
        <f>Plan1!B30</f>
        <v>91</v>
      </c>
      <c r="C37" s="903" t="str">
        <f>Plan1!D30</f>
        <v>COBERTURA EM POLICARBONATO, INCL. ESTRUTURA METÁLICA</v>
      </c>
      <c r="D37" s="903"/>
      <c r="E37" s="477" t="str">
        <f>Plan1!E30</f>
        <v>M2</v>
      </c>
      <c r="F37" s="471">
        <f>Plan1!G30</f>
        <v>45.73</v>
      </c>
      <c r="G37" s="443"/>
      <c r="H37" s="471">
        <f t="shared" si="1"/>
        <v>0</v>
      </c>
      <c r="I37" s="482">
        <f t="shared" si="0"/>
        <v>0</v>
      </c>
      <c r="J37" s="444"/>
    </row>
    <row r="38" spans="1:10" ht="25.5" hidden="1" customHeight="1">
      <c r="A38" s="442" t="str">
        <f>Plan1!C31</f>
        <v>3.4</v>
      </c>
      <c r="B38" s="442">
        <f>Plan1!B31</f>
        <v>6058</v>
      </c>
      <c r="C38" s="903" t="str">
        <f>Plan1!D31</f>
        <v>CUMEEIRA COM TELHA CERAMICA EMBOÇADA COM ARGAMASSA TRACO 1:2:8 (CIMENTO,
CAL E AREIA)</v>
      </c>
      <c r="D38" s="903"/>
      <c r="E38" s="477" t="str">
        <f>Plan1!E31</f>
        <v>M</v>
      </c>
      <c r="F38" s="471">
        <f>Plan1!G31</f>
        <v>0</v>
      </c>
      <c r="G38" s="443"/>
      <c r="H38" s="471">
        <f t="shared" si="1"/>
        <v>0</v>
      </c>
      <c r="I38" s="482">
        <f t="shared" si="0"/>
        <v>0</v>
      </c>
      <c r="J38" s="444"/>
    </row>
    <row r="39" spans="1:10" ht="15.75" hidden="1" customHeight="1">
      <c r="A39" s="442" t="str">
        <f>Plan1!C32</f>
        <v>3.5</v>
      </c>
      <c r="B39" s="442">
        <f>Plan1!B32</f>
        <v>72105</v>
      </c>
      <c r="C39" s="903" t="str">
        <f>Plan1!D32</f>
        <v>CALHA EM CHAPA DE ACO GALVANIZADO</v>
      </c>
      <c r="D39" s="903"/>
      <c r="E39" s="477" t="str">
        <f>Plan1!E32</f>
        <v>M</v>
      </c>
      <c r="F39" s="471">
        <f>Plan1!G32</f>
        <v>0</v>
      </c>
      <c r="G39" s="443"/>
      <c r="H39" s="471">
        <f t="shared" si="1"/>
        <v>0</v>
      </c>
      <c r="I39" s="482">
        <f t="shared" si="0"/>
        <v>0</v>
      </c>
      <c r="J39" s="444"/>
    </row>
    <row r="40" spans="1:10" ht="15.75" hidden="1" customHeight="1">
      <c r="A40" s="442" t="str">
        <f>Plan1!C33</f>
        <v>3.6</v>
      </c>
      <c r="B40" s="442">
        <f>Plan1!B33</f>
        <v>72107</v>
      </c>
      <c r="C40" s="903" t="str">
        <f>Plan1!D33</f>
        <v>RUFOS, CONTRA-RUFOS, AGUA-FURTADA EM CHAPA DE ACO GALVANIZADO</v>
      </c>
      <c r="D40" s="903"/>
      <c r="E40" s="477" t="str">
        <f>Plan1!E33</f>
        <v>M</v>
      </c>
      <c r="F40" s="471">
        <f>Plan1!G33</f>
        <v>0</v>
      </c>
      <c r="G40" s="443"/>
      <c r="H40" s="471">
        <f t="shared" si="1"/>
        <v>0</v>
      </c>
      <c r="I40" s="482">
        <f t="shared" si="0"/>
        <v>0</v>
      </c>
      <c r="J40" s="444"/>
    </row>
    <row r="41" spans="1:10" hidden="1">
      <c r="A41" s="442">
        <f>Plan1!C34</f>
        <v>0</v>
      </c>
      <c r="B41" s="442">
        <f>Plan1!B34</f>
        <v>0</v>
      </c>
      <c r="C41" s="903">
        <f>Plan1!D34</f>
        <v>0</v>
      </c>
      <c r="D41" s="903"/>
      <c r="E41" s="477">
        <f>Plan1!E34</f>
        <v>0</v>
      </c>
      <c r="F41" s="471">
        <f>Plan1!G34</f>
        <v>0</v>
      </c>
      <c r="G41" s="443"/>
      <c r="H41" s="471">
        <f t="shared" si="1"/>
        <v>0</v>
      </c>
      <c r="I41" s="482">
        <f t="shared" si="0"/>
        <v>0</v>
      </c>
      <c r="J41" s="444"/>
    </row>
    <row r="42" spans="1:10">
      <c r="A42" s="445">
        <f>Plan1!C35</f>
        <v>4</v>
      </c>
      <c r="B42" s="445">
        <f>Plan1!B35</f>
        <v>0</v>
      </c>
      <c r="C42" s="915" t="str">
        <f>Plan1!D35</f>
        <v>FUNDAÇÃO E ESTRUTURA</v>
      </c>
      <c r="D42" s="915"/>
      <c r="E42" s="478">
        <f>Plan1!E35</f>
        <v>0</v>
      </c>
      <c r="F42" s="472">
        <f>Plan1!G35</f>
        <v>0</v>
      </c>
      <c r="G42" s="446"/>
      <c r="H42" s="471">
        <f t="shared" si="1"/>
        <v>0</v>
      </c>
      <c r="I42" s="483">
        <f t="shared" si="0"/>
        <v>0</v>
      </c>
      <c r="J42" s="447"/>
    </row>
    <row r="43" spans="1:10" hidden="1">
      <c r="A43" s="442">
        <f>Plan1!C36</f>
        <v>0</v>
      </c>
      <c r="B43" s="442">
        <f>Plan1!B36</f>
        <v>0</v>
      </c>
      <c r="C43" s="903" t="str">
        <f>Plan1!D36</f>
        <v>FUNDAÇÃO</v>
      </c>
      <c r="D43" s="903"/>
      <c r="E43" s="477">
        <f>Plan1!E36</f>
        <v>0</v>
      </c>
      <c r="F43" s="471">
        <f>Plan1!G36</f>
        <v>0</v>
      </c>
      <c r="G43" s="443"/>
      <c r="H43" s="471">
        <f t="shared" si="1"/>
        <v>0</v>
      </c>
      <c r="I43" s="482">
        <f t="shared" si="0"/>
        <v>0</v>
      </c>
      <c r="J43" s="444"/>
    </row>
    <row r="44" spans="1:10" ht="15.75" hidden="1" customHeight="1">
      <c r="A44" s="442" t="str">
        <f>Plan1!C37</f>
        <v>4.1</v>
      </c>
      <c r="B44" s="442" t="str">
        <f>Plan1!B37</f>
        <v>74156/003</v>
      </c>
      <c r="C44" s="903" t="str">
        <f>Plan1!D37</f>
        <v>ESTACA A TRADO (BROCA) DIAMETRO = 20 CM, EM CONCRETO MOLDADO IN LOCO,15
MPA, SEM ARMACAO</v>
      </c>
      <c r="D44" s="903"/>
      <c r="E44" s="477" t="str">
        <f>Plan1!E37</f>
        <v>M</v>
      </c>
      <c r="F44" s="471">
        <f>Plan1!G37</f>
        <v>0</v>
      </c>
      <c r="G44" s="443"/>
      <c r="H44" s="471">
        <f t="shared" si="1"/>
        <v>0</v>
      </c>
      <c r="I44" s="482">
        <f t="shared" si="0"/>
        <v>0</v>
      </c>
      <c r="J44" s="444"/>
    </row>
    <row r="45" spans="1:10" ht="15.75" hidden="1" customHeight="1">
      <c r="A45" s="442" t="str">
        <f>Plan1!C38</f>
        <v>4.2</v>
      </c>
      <c r="B45" s="442" t="str">
        <f>Plan1!B38</f>
        <v>74254/002</v>
      </c>
      <c r="C45" s="903" t="str">
        <f>Plan1!D38</f>
        <v>ARMACAO ACO CA-50, DIAM. 6,3 (1/4) À 12,5MM(1/2) - FORNECIMENTO/ CORTE(PERDA DE
10%) / DOBRA / COLOCAÇÃO</v>
      </c>
      <c r="D45" s="903"/>
      <c r="E45" s="477" t="str">
        <f>Plan1!E38</f>
        <v>KG</v>
      </c>
      <c r="F45" s="471">
        <f>Plan1!G38</f>
        <v>0</v>
      </c>
      <c r="G45" s="443"/>
      <c r="H45" s="471">
        <f t="shared" si="1"/>
        <v>0</v>
      </c>
      <c r="I45" s="482">
        <f t="shared" si="0"/>
        <v>0</v>
      </c>
      <c r="J45" s="444"/>
    </row>
    <row r="46" spans="1:10" hidden="1">
      <c r="A46" s="442" t="str">
        <f>Plan1!C39</f>
        <v>4.3</v>
      </c>
      <c r="B46" s="442" t="str">
        <f>Plan1!B39</f>
        <v>74164/004</v>
      </c>
      <c r="C46" s="903" t="str">
        <f>Plan1!D39</f>
        <v>LASTRO DE BRITA</v>
      </c>
      <c r="D46" s="903"/>
      <c r="E46" s="477" t="str">
        <f>Plan1!E39</f>
        <v>M3</v>
      </c>
      <c r="F46" s="471">
        <f>Plan1!G39</f>
        <v>0</v>
      </c>
      <c r="G46" s="443"/>
      <c r="H46" s="471">
        <f t="shared" si="1"/>
        <v>0</v>
      </c>
      <c r="I46" s="482">
        <f t="shared" si="0"/>
        <v>0</v>
      </c>
      <c r="J46" s="444"/>
    </row>
    <row r="47" spans="1:10" ht="15.75" hidden="1" customHeight="1">
      <c r="A47" s="442" t="str">
        <f>Plan1!C40</f>
        <v>4.4</v>
      </c>
      <c r="B47" s="442" t="str">
        <f>Plan1!B40</f>
        <v>74007/001</v>
      </c>
      <c r="C47" s="903" t="str">
        <f>Plan1!D40</f>
        <v>FORMA DE MADEIRA COMUM PARA FUNDACOES</v>
      </c>
      <c r="D47" s="903"/>
      <c r="E47" s="477" t="str">
        <f>Plan1!E40</f>
        <v>M2</v>
      </c>
      <c r="F47" s="471">
        <f>Plan1!G40</f>
        <v>0</v>
      </c>
      <c r="G47" s="443"/>
      <c r="H47" s="471">
        <f t="shared" si="1"/>
        <v>0</v>
      </c>
      <c r="I47" s="482">
        <f t="shared" si="0"/>
        <v>0</v>
      </c>
      <c r="J47" s="444"/>
    </row>
    <row r="48" spans="1:10" ht="15.75" hidden="1" customHeight="1">
      <c r="A48" s="442" t="str">
        <f>Plan1!C41</f>
        <v>4.5</v>
      </c>
      <c r="B48" s="442" t="str">
        <f>Plan1!B41</f>
        <v>74254/002</v>
      </c>
      <c r="C48" s="903" t="str">
        <f>Plan1!D41</f>
        <v>ARMACAO ACO CA-50, DIAM. 6,3 (1/4) À 12,5MM(1/2) - FORNECIMENTO/ CORTE(PERDA DE
10%) / DOBRA / COLOCAÇÃO</v>
      </c>
      <c r="D48" s="903"/>
      <c r="E48" s="477" t="str">
        <f>Plan1!E41</f>
        <v>KG</v>
      </c>
      <c r="F48" s="471">
        <f>Plan1!G41</f>
        <v>0</v>
      </c>
      <c r="G48" s="443"/>
      <c r="H48" s="471">
        <f t="shared" si="1"/>
        <v>0</v>
      </c>
      <c r="I48" s="482">
        <f t="shared" si="0"/>
        <v>0</v>
      </c>
      <c r="J48" s="444"/>
    </row>
    <row r="49" spans="1:10" ht="15.75" hidden="1" customHeight="1">
      <c r="A49" s="442" t="str">
        <f>Plan1!C42</f>
        <v>4.6</v>
      </c>
      <c r="B49" s="442" t="str">
        <f>Plan1!B42</f>
        <v>73942/002</v>
      </c>
      <c r="C49" s="903" t="str">
        <f>Plan1!D42</f>
        <v>ARMACAO DE ACO CA-60 DIAM. 3,4 A 6,0MM - FORNECIMENTO / CORTE (C/PERDA DE 10%) /
DOBRA / COLOCAÇÃO</v>
      </c>
      <c r="D49" s="903"/>
      <c r="E49" s="477" t="str">
        <f>Plan1!E42</f>
        <v>KG</v>
      </c>
      <c r="F49" s="471">
        <f>Plan1!G42</f>
        <v>0</v>
      </c>
      <c r="G49" s="443"/>
      <c r="H49" s="471">
        <f t="shared" si="1"/>
        <v>0</v>
      </c>
      <c r="I49" s="482">
        <f t="shared" si="0"/>
        <v>0</v>
      </c>
      <c r="J49" s="444"/>
    </row>
    <row r="50" spans="1:10" ht="15.75" hidden="1" customHeight="1">
      <c r="A50" s="442" t="str">
        <f>Plan1!C43</f>
        <v>4.7</v>
      </c>
      <c r="B50" s="442" t="str">
        <f>Plan1!B43</f>
        <v>74138/003</v>
      </c>
      <c r="C50" s="903" t="str">
        <f>Plan1!D43</f>
        <v>CONCRETO USINADO BOMBEADO FCK=25MPA, INCLUSIVE COLOCAÇÃO, ESPALHAMENTO
E ACABAMENTO</v>
      </c>
      <c r="D50" s="903"/>
      <c r="E50" s="477" t="str">
        <f>Plan1!E43</f>
        <v>M3</v>
      </c>
      <c r="F50" s="471">
        <f>Plan1!G43</f>
        <v>0</v>
      </c>
      <c r="G50" s="443"/>
      <c r="H50" s="471">
        <f t="shared" si="1"/>
        <v>0</v>
      </c>
      <c r="I50" s="482">
        <f t="shared" si="0"/>
        <v>0</v>
      </c>
      <c r="J50" s="444"/>
    </row>
    <row r="51" spans="1:10" hidden="1">
      <c r="A51" s="442">
        <f>Plan1!C44</f>
        <v>0</v>
      </c>
      <c r="B51" s="442">
        <f>Plan1!B44</f>
        <v>0</v>
      </c>
      <c r="C51" s="903">
        <f>Plan1!D44</f>
        <v>0</v>
      </c>
      <c r="D51" s="903"/>
      <c r="E51" s="477">
        <f>Plan1!E44</f>
        <v>0</v>
      </c>
      <c r="F51" s="471">
        <f>Plan1!G44</f>
        <v>0</v>
      </c>
      <c r="G51" s="443"/>
      <c r="H51" s="471">
        <f t="shared" si="1"/>
        <v>0</v>
      </c>
      <c r="I51" s="482">
        <f t="shared" si="0"/>
        <v>0</v>
      </c>
      <c r="J51" s="444"/>
    </row>
    <row r="52" spans="1:10" hidden="1">
      <c r="A52" s="442">
        <f>Plan1!C45</f>
        <v>0</v>
      </c>
      <c r="B52" s="442">
        <f>Plan1!B45</f>
        <v>0</v>
      </c>
      <c r="C52" s="903">
        <f>Plan1!D45</f>
        <v>0</v>
      </c>
      <c r="D52" s="903"/>
      <c r="E52" s="477">
        <f>Plan1!E45</f>
        <v>0</v>
      </c>
      <c r="F52" s="471">
        <f>Plan1!G45</f>
        <v>0</v>
      </c>
      <c r="G52" s="443"/>
      <c r="H52" s="471">
        <f t="shared" si="1"/>
        <v>0</v>
      </c>
      <c r="I52" s="482">
        <f t="shared" si="0"/>
        <v>0</v>
      </c>
      <c r="J52" s="444"/>
    </row>
    <row r="53" spans="1:10" ht="15.75" hidden="1" customHeight="1">
      <c r="A53" s="442" t="str">
        <f>Plan1!C46</f>
        <v>4.8</v>
      </c>
      <c r="B53" s="442">
        <f>Plan1!B46</f>
        <v>23737</v>
      </c>
      <c r="C53" s="903" t="str">
        <f>Plan1!D46</f>
        <v>FORMA PARA ESTRUTURAS DE CONCRETO (PILAR, VIGA E LAJE) EM CHAPA DE MADEIRA COMPENSADA  RESINADA,  DE 1,10 X 2,20, ESPESSURA  = 12 MM, 05 UTILIZACOES.
(FABRICACAO, MONTAGEM E DESMONTAGEM)</v>
      </c>
      <c r="D53" s="903"/>
      <c r="E53" s="477" t="str">
        <f>Plan1!E46</f>
        <v>M2</v>
      </c>
      <c r="F53" s="471">
        <f>Plan1!G46</f>
        <v>0</v>
      </c>
      <c r="G53" s="443"/>
      <c r="H53" s="471">
        <f t="shared" si="1"/>
        <v>0</v>
      </c>
      <c r="I53" s="482">
        <f t="shared" si="0"/>
        <v>0</v>
      </c>
      <c r="J53" s="444"/>
    </row>
    <row r="54" spans="1:10" ht="15.75" hidden="1" customHeight="1">
      <c r="A54" s="442" t="str">
        <f>Plan1!C47</f>
        <v>4.9</v>
      </c>
      <c r="B54" s="442" t="str">
        <f>Plan1!B47</f>
        <v>74254/002</v>
      </c>
      <c r="C54" s="903" t="str">
        <f>Plan1!D47</f>
        <v>ARMACAO ACO CA-50, DIAM. 6,3 (1/4) À 12,5MM(1/2) - FORNECIMENTO/ CORTE(PERDA DE
10%) / DOBRA / COLOCAÇÃO</v>
      </c>
      <c r="D54" s="903"/>
      <c r="E54" s="477" t="str">
        <f>Plan1!E47</f>
        <v>KG</v>
      </c>
      <c r="F54" s="471">
        <f>Plan1!G47</f>
        <v>0</v>
      </c>
      <c r="G54" s="443"/>
      <c r="H54" s="471">
        <f t="shared" si="1"/>
        <v>0</v>
      </c>
      <c r="I54" s="482">
        <f t="shared" si="0"/>
        <v>0</v>
      </c>
      <c r="J54" s="444"/>
    </row>
    <row r="55" spans="1:10" ht="15.75" hidden="1" customHeight="1">
      <c r="A55" s="442" t="str">
        <f>Plan1!C48</f>
        <v>4.10</v>
      </c>
      <c r="B55" s="442" t="str">
        <f>Plan1!B48</f>
        <v>73942/002</v>
      </c>
      <c r="C55" s="903" t="str">
        <f>Plan1!D48</f>
        <v>ARMACAO DE ACO CA-60 DIAM. 3,4 A 6,0MM - FORNECIMENTO / CORTE (C/PERDA DE 10%) /
DOBRA / COLOCAÇÃO</v>
      </c>
      <c r="D55" s="903"/>
      <c r="E55" s="477" t="str">
        <f>Plan1!E48</f>
        <v>KG</v>
      </c>
      <c r="F55" s="471">
        <f>Plan1!G48</f>
        <v>0</v>
      </c>
      <c r="G55" s="443"/>
      <c r="H55" s="471">
        <f t="shared" si="1"/>
        <v>0</v>
      </c>
      <c r="I55" s="482">
        <f t="shared" si="0"/>
        <v>0</v>
      </c>
      <c r="J55" s="444"/>
    </row>
    <row r="56" spans="1:10" ht="15.75" hidden="1" customHeight="1">
      <c r="A56" s="442" t="str">
        <f>Plan1!C49</f>
        <v>4.11</v>
      </c>
      <c r="B56" s="442" t="str">
        <f>Plan1!B49</f>
        <v>74138/003</v>
      </c>
      <c r="C56" s="903" t="str">
        <f>Plan1!D49</f>
        <v>CONCRETO USINADO BOMBEADO FCK=25MPA, INCLUSIVE COLOCAÇÃO, ESPALHAMENTO
E ACABAMENTO</v>
      </c>
      <c r="D56" s="903"/>
      <c r="E56" s="477" t="str">
        <f>Plan1!E49</f>
        <v>M3</v>
      </c>
      <c r="F56" s="471">
        <f>Plan1!G49</f>
        <v>0</v>
      </c>
      <c r="G56" s="443"/>
      <c r="H56" s="471">
        <f t="shared" si="1"/>
        <v>0</v>
      </c>
      <c r="I56" s="482">
        <f t="shared" si="0"/>
        <v>0</v>
      </c>
      <c r="J56" s="444"/>
    </row>
    <row r="57" spans="1:10" ht="15.75" hidden="1" customHeight="1">
      <c r="A57" s="442" t="str">
        <f>Plan1!C50</f>
        <v>4.12</v>
      </c>
      <c r="B57" s="442" t="str">
        <f>Plan1!B50</f>
        <v>LAJ-APA-045</v>
      </c>
      <c r="C57" s="903" t="str">
        <f>Plan1!D50</f>
        <v>LAJE    PRE-MOLDADA, INCLUSO   ESCORAMENTO, CONCRETO  E ARMADURA
COMPLEMENTAR</v>
      </c>
      <c r="D57" s="903"/>
      <c r="E57" s="477" t="str">
        <f>Plan1!E50</f>
        <v>M2</v>
      </c>
      <c r="F57" s="471">
        <f>Plan1!G50</f>
        <v>0</v>
      </c>
      <c r="G57" s="443"/>
      <c r="H57" s="471">
        <f t="shared" si="1"/>
        <v>0</v>
      </c>
      <c r="I57" s="482">
        <f t="shared" si="0"/>
        <v>0</v>
      </c>
      <c r="J57" s="444"/>
    </row>
    <row r="58" spans="1:10" ht="15.75" hidden="1" customHeight="1">
      <c r="A58" s="442" t="str">
        <f>Plan1!C51</f>
        <v>4.13</v>
      </c>
      <c r="B58" s="442" t="str">
        <f>Plan1!B51</f>
        <v>74200/001</v>
      </c>
      <c r="C58" s="903" t="str">
        <f>Plan1!D51</f>
        <v>VERGA, CONTRA-VERGA EM CONCRETO PRÉ-MOLDADO, 10X10CM, FCK=20MPA (PREPARO COM BETONEIRA) AÇO CA60, BITOLA FINA, INCLUSIVE FORMAS TABUA 3A</v>
      </c>
      <c r="D58" s="903"/>
      <c r="E58" s="477" t="str">
        <f>Plan1!E51</f>
        <v>M</v>
      </c>
      <c r="F58" s="471">
        <f>Plan1!G51</f>
        <v>0</v>
      </c>
      <c r="G58" s="443"/>
      <c r="H58" s="471">
        <f t="shared" si="1"/>
        <v>0</v>
      </c>
      <c r="I58" s="482">
        <f t="shared" si="0"/>
        <v>0</v>
      </c>
      <c r="J58" s="444"/>
    </row>
    <row r="59" spans="1:10" hidden="1">
      <c r="A59" s="442">
        <f>Plan1!C52</f>
        <v>0</v>
      </c>
      <c r="B59" s="442">
        <f>Plan1!B52</f>
        <v>0</v>
      </c>
      <c r="C59" s="903"/>
      <c r="D59" s="903"/>
      <c r="E59" s="477">
        <f>Plan1!E52</f>
        <v>0</v>
      </c>
      <c r="F59" s="471">
        <f>Plan1!G52</f>
        <v>0</v>
      </c>
      <c r="G59" s="443"/>
      <c r="H59" s="471">
        <f t="shared" si="1"/>
        <v>0</v>
      </c>
      <c r="I59" s="482">
        <f t="shared" si="0"/>
        <v>0</v>
      </c>
      <c r="J59" s="444"/>
    </row>
    <row r="60" spans="1:10">
      <c r="A60" s="442">
        <f>Plan1!C53</f>
        <v>0</v>
      </c>
      <c r="B60" s="442">
        <f>Plan1!B53</f>
        <v>0</v>
      </c>
      <c r="C60" s="903">
        <f>Plan1!D53</f>
        <v>0</v>
      </c>
      <c r="D60" s="903"/>
      <c r="E60" s="477">
        <f>Plan1!E53</f>
        <v>0</v>
      </c>
      <c r="F60" s="471">
        <f>Plan1!G53</f>
        <v>0</v>
      </c>
      <c r="G60" s="443"/>
      <c r="H60" s="471">
        <f t="shared" si="1"/>
        <v>0</v>
      </c>
      <c r="I60" s="482">
        <f t="shared" si="0"/>
        <v>0</v>
      </c>
      <c r="J60" s="444"/>
    </row>
    <row r="61" spans="1:10">
      <c r="A61" s="445">
        <f>Plan1!C54</f>
        <v>5</v>
      </c>
      <c r="B61" s="445">
        <f>Plan1!B54</f>
        <v>0</v>
      </c>
      <c r="C61" s="915" t="str">
        <f>Plan1!D54</f>
        <v>ALVENARIA - VEDAÇÃO</v>
      </c>
      <c r="D61" s="915"/>
      <c r="E61" s="478">
        <f>Plan1!E54</f>
        <v>0</v>
      </c>
      <c r="F61" s="472">
        <f>Plan1!G54</f>
        <v>0</v>
      </c>
      <c r="G61" s="446"/>
      <c r="H61" s="471">
        <f t="shared" si="1"/>
        <v>0</v>
      </c>
      <c r="I61" s="483">
        <f t="shared" si="0"/>
        <v>0</v>
      </c>
      <c r="J61" s="447"/>
    </row>
    <row r="62" spans="1:10" ht="28.5" hidden="1" customHeight="1">
      <c r="A62" s="442" t="str">
        <f>Plan1!C55</f>
        <v>5.1</v>
      </c>
      <c r="B62" s="442" t="str">
        <f>Plan1!B55</f>
        <v>73982/001</v>
      </c>
      <c r="C62" s="903" t="str">
        <f>Plan1!D55</f>
        <v>ALVENARIA  EM TIJOLO CERAMICO  FURADO  10X20X20CM,  1/2 VEZ, ASSENTADO  EM
ARGAMASSA TRACO 1:2:8 (CIMENTO, CAL E AREIA), JUNTAS 12MM</v>
      </c>
      <c r="D62" s="903"/>
      <c r="E62" s="477" t="str">
        <f>Plan1!E55</f>
        <v>M2</v>
      </c>
      <c r="F62" s="471">
        <f>Plan1!G55</f>
        <v>0</v>
      </c>
      <c r="G62" s="443"/>
      <c r="H62" s="471">
        <f t="shared" si="1"/>
        <v>0</v>
      </c>
      <c r="I62" s="482">
        <f t="shared" si="0"/>
        <v>0</v>
      </c>
      <c r="J62" s="444"/>
    </row>
    <row r="63" spans="1:10" hidden="1">
      <c r="A63" s="442">
        <f>Plan1!C56</f>
        <v>0</v>
      </c>
      <c r="B63" s="442">
        <f>Plan1!B56</f>
        <v>0</v>
      </c>
      <c r="C63" s="903">
        <f>Plan1!D56</f>
        <v>0</v>
      </c>
      <c r="D63" s="903"/>
      <c r="E63" s="477">
        <f>Plan1!E56</f>
        <v>0</v>
      </c>
      <c r="F63" s="471">
        <f>Plan1!G56</f>
        <v>0</v>
      </c>
      <c r="G63" s="443"/>
      <c r="H63" s="471">
        <f t="shared" si="1"/>
        <v>0</v>
      </c>
      <c r="I63" s="482">
        <f t="shared" si="0"/>
        <v>0</v>
      </c>
      <c r="J63" s="444"/>
    </row>
    <row r="64" spans="1:10" hidden="1">
      <c r="A64" s="442">
        <f>Plan1!C57</f>
        <v>0</v>
      </c>
      <c r="B64" s="442">
        <f>Plan1!B57</f>
        <v>0</v>
      </c>
      <c r="C64" s="903">
        <f>Plan1!D57</f>
        <v>0</v>
      </c>
      <c r="D64" s="903"/>
      <c r="E64" s="477">
        <f>Plan1!E57</f>
        <v>0</v>
      </c>
      <c r="F64" s="471">
        <f>Plan1!G57</f>
        <v>0</v>
      </c>
      <c r="G64" s="443"/>
      <c r="H64" s="471">
        <f t="shared" si="1"/>
        <v>0</v>
      </c>
      <c r="I64" s="482">
        <f t="shared" si="0"/>
        <v>0</v>
      </c>
      <c r="J64" s="444"/>
    </row>
    <row r="65" spans="1:10" hidden="1">
      <c r="A65" s="442">
        <f>Plan1!C58</f>
        <v>6</v>
      </c>
      <c r="B65" s="442">
        <f>Plan1!B58</f>
        <v>0</v>
      </c>
      <c r="C65" s="916" t="str">
        <f>Plan1!D58</f>
        <v>IMPERMEABILIZAÇÃO</v>
      </c>
      <c r="D65" s="916"/>
      <c r="E65" s="477">
        <f>Plan1!E58</f>
        <v>0</v>
      </c>
      <c r="F65" s="471">
        <f>Plan1!G58</f>
        <v>0</v>
      </c>
      <c r="G65" s="443"/>
      <c r="H65" s="471">
        <f t="shared" si="1"/>
        <v>0</v>
      </c>
      <c r="I65" s="482">
        <f t="shared" si="0"/>
        <v>0</v>
      </c>
      <c r="J65" s="444"/>
    </row>
    <row r="66" spans="1:10" ht="15.75" hidden="1" customHeight="1">
      <c r="A66" s="442" t="str">
        <f>Plan1!C59</f>
        <v>6.1</v>
      </c>
      <c r="B66" s="442" t="str">
        <f>Plan1!B59</f>
        <v>74106/001</v>
      </c>
      <c r="C66" s="903" t="str">
        <f>Plan1!D59</f>
        <v>IMPERMEABILIZAÇÃO COM PINTURA BETUMINOSA (BALDRAMES)</v>
      </c>
      <c r="D66" s="903"/>
      <c r="E66" s="477" t="str">
        <f>Plan1!E59</f>
        <v>M2</v>
      </c>
      <c r="F66" s="471">
        <f>Plan1!G59</f>
        <v>0</v>
      </c>
      <c r="G66" s="443"/>
      <c r="H66" s="471">
        <f t="shared" si="1"/>
        <v>0</v>
      </c>
      <c r="I66" s="482">
        <f t="shared" si="0"/>
        <v>0</v>
      </c>
      <c r="J66" s="444"/>
    </row>
    <row r="67" spans="1:10" ht="15.75" hidden="1" customHeight="1">
      <c r="A67" s="442" t="str">
        <f>Plan1!C60</f>
        <v>6.2</v>
      </c>
      <c r="B67" s="442">
        <f>Plan1!B60</f>
        <v>24758</v>
      </c>
      <c r="C67" s="903" t="str">
        <f>Plan1!D60</f>
        <v>IMPERMEABILIZACAO COM MANTA ASFALTICA 3MM - Lajes</v>
      </c>
      <c r="D67" s="903"/>
      <c r="E67" s="477" t="str">
        <f>Plan1!E60</f>
        <v>M2</v>
      </c>
      <c r="F67" s="471">
        <f>Plan1!G60</f>
        <v>0</v>
      </c>
      <c r="G67" s="443"/>
      <c r="H67" s="471">
        <f t="shared" si="1"/>
        <v>0</v>
      </c>
      <c r="I67" s="482">
        <f t="shared" si="0"/>
        <v>0</v>
      </c>
      <c r="J67" s="444"/>
    </row>
    <row r="68" spans="1:10" ht="27" hidden="1" customHeight="1">
      <c r="A68" s="442" t="str">
        <f>Plan1!C61</f>
        <v>6.3</v>
      </c>
      <c r="B68" s="442">
        <f>Plan1!B61</f>
        <v>23711</v>
      </c>
      <c r="C68" s="903" t="str">
        <f>Plan1!D61</f>
        <v>PROTECAO MECANICA COM ARGAMASSA TRACO 1:3 (CIMENTO E AREIA), ESPESSURA 2
CM - Lajes</v>
      </c>
      <c r="D68" s="903"/>
      <c r="E68" s="477" t="str">
        <f>Plan1!E61</f>
        <v>M2</v>
      </c>
      <c r="F68" s="471">
        <f>Plan1!G61</f>
        <v>0</v>
      </c>
      <c r="G68" s="443"/>
      <c r="H68" s="471">
        <f t="shared" si="1"/>
        <v>0</v>
      </c>
      <c r="I68" s="482">
        <f t="shared" si="0"/>
        <v>0</v>
      </c>
      <c r="J68" s="444"/>
    </row>
    <row r="69" spans="1:10" ht="16.5" customHeight="1">
      <c r="A69" s="442">
        <f>Plan1!C62</f>
        <v>0</v>
      </c>
      <c r="B69" s="442">
        <f>Plan1!B62</f>
        <v>0</v>
      </c>
      <c r="C69" s="903">
        <f>Plan1!D62</f>
        <v>0</v>
      </c>
      <c r="D69" s="903"/>
      <c r="E69" s="477">
        <f>Plan1!E62</f>
        <v>0</v>
      </c>
      <c r="F69" s="471">
        <f>Plan1!G62</f>
        <v>0</v>
      </c>
      <c r="G69" s="443"/>
      <c r="H69" s="471">
        <f t="shared" si="1"/>
        <v>0</v>
      </c>
      <c r="I69" s="482">
        <f t="shared" si="0"/>
        <v>0</v>
      </c>
      <c r="J69" s="444"/>
    </row>
    <row r="70" spans="1:10" ht="15.75" customHeight="1">
      <c r="A70" s="445">
        <f>Plan1!C63</f>
        <v>7</v>
      </c>
      <c r="B70" s="445">
        <f>Plan1!B63</f>
        <v>0</v>
      </c>
      <c r="C70" s="915" t="str">
        <f>Plan1!D63</f>
        <v>REVESTIMENTOS - PISOS, PAREDES E TETOS</v>
      </c>
      <c r="D70" s="915"/>
      <c r="E70" s="478">
        <f>Plan1!E63</f>
        <v>0</v>
      </c>
      <c r="F70" s="472">
        <f>Plan1!G63</f>
        <v>0</v>
      </c>
      <c r="G70" s="446"/>
      <c r="H70" s="471">
        <f t="shared" si="1"/>
        <v>0</v>
      </c>
      <c r="I70" s="483">
        <f t="shared" si="0"/>
        <v>0</v>
      </c>
      <c r="J70" s="447">
        <f>SUM(I73:I94)</f>
        <v>0</v>
      </c>
    </row>
    <row r="71" spans="1:10" hidden="1">
      <c r="A71" s="442">
        <f>Plan1!C64</f>
        <v>0</v>
      </c>
      <c r="B71" s="442">
        <f>Plan1!B64</f>
        <v>0</v>
      </c>
      <c r="C71" s="903" t="str">
        <f>Plan1!D64</f>
        <v>PISO</v>
      </c>
      <c r="D71" s="903"/>
      <c r="E71" s="477">
        <f>Plan1!E64</f>
        <v>0</v>
      </c>
      <c r="F71" s="471">
        <f>Plan1!G64</f>
        <v>0</v>
      </c>
      <c r="G71" s="443"/>
      <c r="H71" s="471">
        <f t="shared" si="1"/>
        <v>0</v>
      </c>
      <c r="I71" s="482">
        <f t="shared" si="0"/>
        <v>0</v>
      </c>
      <c r="J71" s="444"/>
    </row>
    <row r="72" spans="1:10" ht="25.5" hidden="1" customHeight="1">
      <c r="A72" s="442" t="str">
        <f>Plan1!C65</f>
        <v>7.1</v>
      </c>
      <c r="B72" s="442" t="str">
        <f>Plan1!B65</f>
        <v>73919/004</v>
      </c>
      <c r="C72" s="903" t="str">
        <f>Plan1!D65</f>
        <v>CONTRAPISO   EM ARGAMASSA   TRACO 1:4 (CIMENTO   E  AREIA), ESPESSURA   7CM,
PREPARO MANUAL)</v>
      </c>
      <c r="D72" s="903"/>
      <c r="E72" s="477" t="str">
        <f>Plan1!E65</f>
        <v>M2</v>
      </c>
      <c r="F72" s="471">
        <f>Plan1!G65</f>
        <v>0</v>
      </c>
      <c r="G72" s="443"/>
      <c r="H72" s="471">
        <f t="shared" si="1"/>
        <v>0</v>
      </c>
      <c r="I72" s="482">
        <f t="shared" si="0"/>
        <v>0</v>
      </c>
      <c r="J72" s="444"/>
    </row>
    <row r="73" spans="1:10" ht="31.5" customHeight="1">
      <c r="A73" s="442" t="str">
        <f>Plan1!C66</f>
        <v>7.2</v>
      </c>
      <c r="B73" s="442" t="str">
        <f>Plan1!B66</f>
        <v>IMP-CAM-005</v>
      </c>
      <c r="C73" s="903" t="str">
        <f>Plan1!D66</f>
        <v>REGULARIZACAO DE PISO EM ARGAMASSA TRACO 1:3 (CIMENTO E AREIA GROSSA SEM
PENEIRAR), ESPESSURA 3,0CM, PREPARO MECANICO</v>
      </c>
      <c r="D73" s="903"/>
      <c r="E73" s="477" t="str">
        <f>Plan1!E66</f>
        <v>M2</v>
      </c>
      <c r="F73" s="471">
        <f>Plan1!G66</f>
        <v>324.3</v>
      </c>
      <c r="G73" s="443"/>
      <c r="H73" s="471">
        <f t="shared" si="1"/>
        <v>0</v>
      </c>
      <c r="I73" s="482">
        <f t="shared" si="0"/>
        <v>0</v>
      </c>
      <c r="J73" s="444"/>
    </row>
    <row r="74" spans="1:10" ht="25.5" customHeight="1">
      <c r="A74" s="442" t="str">
        <f>Plan1!C67</f>
        <v>7.3</v>
      </c>
      <c r="B74" s="442">
        <f>Plan1!B67</f>
        <v>102</v>
      </c>
      <c r="C74" s="903" t="str">
        <f>Plan1!D67</f>
        <v>PAVIMENTAÇÃO EM PAVER REJUNTADO COM PÓ DE PEDRA, INCL BASE DE PÓ DE PEDRA
- (acesso ambulâncias e estacionamento)</v>
      </c>
      <c r="D74" s="903"/>
      <c r="E74" s="477" t="str">
        <f>Plan1!E67</f>
        <v>M2</v>
      </c>
      <c r="F74" s="471">
        <f>Plan1!G67</f>
        <v>67.94</v>
      </c>
      <c r="G74" s="443"/>
      <c r="H74" s="471">
        <f t="shared" si="1"/>
        <v>0</v>
      </c>
      <c r="I74" s="482">
        <f t="shared" si="0"/>
        <v>0</v>
      </c>
      <c r="J74" s="444"/>
    </row>
    <row r="75" spans="1:10" ht="28.5" customHeight="1">
      <c r="A75" s="442" t="str">
        <f>Plan1!C68</f>
        <v>7.4</v>
      </c>
      <c r="B75" s="442" t="str">
        <f>Plan1!B68</f>
        <v>74012/001</v>
      </c>
      <c r="C75" s="903" t="str">
        <f>Plan1!D68</f>
        <v>SARJETA EM CONCRETO, PREPARO MANUAL, COM SEIXO ROLADO, ESPESSURA = 8CM,
LARGURA = 40CM</v>
      </c>
      <c r="D75" s="903"/>
      <c r="E75" s="477" t="str">
        <f>Plan1!E68</f>
        <v>M2</v>
      </c>
      <c r="F75" s="471">
        <f>Plan1!G68</f>
        <v>13.88</v>
      </c>
      <c r="G75" s="443"/>
      <c r="H75" s="471">
        <f t="shared" si="1"/>
        <v>0</v>
      </c>
      <c r="I75" s="482">
        <f t="shared" si="0"/>
        <v>0</v>
      </c>
      <c r="J75" s="444"/>
    </row>
    <row r="76" spans="1:10" ht="49.5" customHeight="1">
      <c r="A76" s="442" t="str">
        <f>Plan1!C69</f>
        <v>7.5</v>
      </c>
      <c r="B76" s="442" t="str">
        <f>Plan1!B69</f>
        <v>PIS-CER-010</v>
      </c>
      <c r="C76" s="903" t="str">
        <f>Plan1!D69</f>
        <v>PISO CERÂMICO PEI-5 LISO (PREÇO MÉDIO) 30 X 30 CM,
ASSENTADO COM ARGAMASSA PRÉ-FABRICADA,
INCLUSIVE REJUNTAMENTO
REJUNTAMENTO EM EPOXI</v>
      </c>
      <c r="D76" s="903"/>
      <c r="E76" s="477" t="str">
        <f>Plan1!E69</f>
        <v>M2</v>
      </c>
      <c r="F76" s="471">
        <f>Plan1!G69</f>
        <v>324.29000000000002</v>
      </c>
      <c r="G76" s="443"/>
      <c r="H76" s="471">
        <f t="shared" si="1"/>
        <v>0</v>
      </c>
      <c r="I76" s="482">
        <f t="shared" si="0"/>
        <v>0</v>
      </c>
      <c r="J76" s="444"/>
    </row>
    <row r="77" spans="1:10" ht="30" customHeight="1">
      <c r="A77" s="442" t="str">
        <f>Plan1!C70</f>
        <v>7.6</v>
      </c>
      <c r="B77" s="442" t="str">
        <f>Plan1!B70</f>
        <v>ROD-CER-005</v>
      </c>
      <c r="C77" s="903" t="str">
        <f>Plan1!D70</f>
        <v>RODAPÉ CERAMICO H=10CM, ASSENTADA COM  ARGAMASSA COLANTE, COM
REJUNTAMENTO EM EPOXI</v>
      </c>
      <c r="D77" s="903"/>
      <c r="E77" s="477" t="str">
        <f>Plan1!E70</f>
        <v>M</v>
      </c>
      <c r="F77" s="471">
        <f>Plan1!G70</f>
        <v>263.45</v>
      </c>
      <c r="G77" s="443"/>
      <c r="H77" s="471">
        <f t="shared" si="1"/>
        <v>0</v>
      </c>
      <c r="I77" s="482">
        <f t="shared" si="0"/>
        <v>0</v>
      </c>
      <c r="J77" s="444"/>
    </row>
    <row r="78" spans="1:10" ht="15.75" customHeight="1">
      <c r="A78" s="442" t="str">
        <f>Plan1!C71</f>
        <v>7.7</v>
      </c>
      <c r="B78" s="442" t="str">
        <f>Plan1!B71</f>
        <v>SOL-GRA-005</v>
      </c>
      <c r="C78" s="903" t="str">
        <f>Plan1!D71</f>
        <v>SOLEIRA DE GRANITO - PORTAS</v>
      </c>
      <c r="D78" s="903"/>
      <c r="E78" s="477" t="str">
        <f>Plan1!E71</f>
        <v>M²</v>
      </c>
      <c r="F78" s="471">
        <f>Plan1!G71</f>
        <v>5.0774999999999997</v>
      </c>
      <c r="G78" s="443"/>
      <c r="H78" s="471">
        <f t="shared" si="1"/>
        <v>0</v>
      </c>
      <c r="I78" s="482">
        <f t="shared" si="0"/>
        <v>0</v>
      </c>
      <c r="J78" s="444"/>
    </row>
    <row r="79" spans="1:10">
      <c r="A79" s="448">
        <f>Plan1!C72</f>
        <v>0</v>
      </c>
      <c r="B79" s="448">
        <f>Plan1!B72</f>
        <v>0</v>
      </c>
      <c r="C79" s="917" t="str">
        <f>Plan1!D72</f>
        <v>PAREDE</v>
      </c>
      <c r="D79" s="917"/>
      <c r="E79" s="477">
        <f>Plan1!E72</f>
        <v>0</v>
      </c>
      <c r="F79" s="473">
        <f>Plan1!G72</f>
        <v>0</v>
      </c>
      <c r="G79" s="449"/>
      <c r="H79" s="471">
        <f t="shared" si="1"/>
        <v>0</v>
      </c>
      <c r="I79" s="484">
        <f t="shared" si="0"/>
        <v>0</v>
      </c>
      <c r="J79" s="450"/>
    </row>
    <row r="80" spans="1:10" ht="29.25" hidden="1" customHeight="1">
      <c r="A80" s="442" t="str">
        <f>Plan1!C73</f>
        <v>7.8</v>
      </c>
      <c r="B80" s="442">
        <f>Plan1!B73</f>
        <v>5975</v>
      </c>
      <c r="C80" s="903" t="str">
        <f>Plan1!D73</f>
        <v>CHAPISCO EM PAREDES EXTERNAS TRACO 1:3 (CIMENTO E AREIA), ESPESSURA 0,5CM,
PREPARO MECANICO</v>
      </c>
      <c r="D80" s="903"/>
      <c r="E80" s="477" t="str">
        <f>Plan1!E73</f>
        <v>M2</v>
      </c>
      <c r="F80" s="471">
        <f>Plan1!G73</f>
        <v>0</v>
      </c>
      <c r="G80" s="443"/>
      <c r="H80" s="471">
        <f t="shared" si="1"/>
        <v>0</v>
      </c>
      <c r="I80" s="482">
        <f t="shared" si="0"/>
        <v>0</v>
      </c>
      <c r="J80" s="444"/>
    </row>
    <row r="81" spans="1:10" ht="27" hidden="1" customHeight="1">
      <c r="A81" s="442" t="str">
        <f>Plan1!C74</f>
        <v>7.9</v>
      </c>
      <c r="B81" s="442">
        <f>Plan1!B74</f>
        <v>5974</v>
      </c>
      <c r="C81" s="903" t="str">
        <f>Plan1!D74</f>
        <v>CHAPISCO EM PAREDES INTERNAS TRACO 1:4 (CIMENTO E AREIA), ESPESSURA 0,5CM,
PREPARO MECANICO</v>
      </c>
      <c r="D81" s="903"/>
      <c r="E81" s="477" t="str">
        <f>Plan1!E74</f>
        <v>M2</v>
      </c>
      <c r="F81" s="471">
        <f>Plan1!G74</f>
        <v>0</v>
      </c>
      <c r="G81" s="443"/>
      <c r="H81" s="471">
        <f t="shared" si="1"/>
        <v>0</v>
      </c>
      <c r="I81" s="482">
        <f t="shared" si="0"/>
        <v>0</v>
      </c>
      <c r="J81" s="444"/>
    </row>
    <row r="82" spans="1:10" ht="29.25" hidden="1" customHeight="1">
      <c r="A82" s="442" t="str">
        <f>Plan1!C75</f>
        <v>7.10</v>
      </c>
      <c r="B82" s="442" t="str">
        <f>Plan1!B75</f>
        <v>73927/009</v>
      </c>
      <c r="C82" s="903" t="str">
        <f>Plan1!D75</f>
        <v>EMBOCO PAULISTA  (MASSA UNICA) EM PAREDE, TRACO 1:2:8 (CIMENTO, CAL E AREIA),
PREPARO MECANICO - ESP 2CM</v>
      </c>
      <c r="D82" s="903"/>
      <c r="E82" s="477" t="str">
        <f>Plan1!E75</f>
        <v>M2</v>
      </c>
      <c r="F82" s="471">
        <f>Plan1!G75</f>
        <v>0</v>
      </c>
      <c r="G82" s="443"/>
      <c r="H82" s="471">
        <f t="shared" si="1"/>
        <v>0</v>
      </c>
      <c r="I82" s="482">
        <f t="shared" si="0"/>
        <v>0</v>
      </c>
      <c r="J82" s="444"/>
    </row>
    <row r="83" spans="1:10" ht="30" customHeight="1">
      <c r="A83" s="442" t="str">
        <f>Plan1!C76</f>
        <v>7.11</v>
      </c>
      <c r="B83" s="442" t="str">
        <f>Plan1!B76</f>
        <v>REV-CER-005</v>
      </c>
      <c r="C83" s="903" t="str">
        <f>Plan1!D76</f>
        <v>REVESTIMENTO  CERÂMICO  20X20CM,  ASSENTADA  COM ARGAMASSA  COLANTE,  COM
REJUNTAMENTO EM EPOXI</v>
      </c>
      <c r="D83" s="903"/>
      <c r="E83" s="477" t="str">
        <f>Plan1!E76</f>
        <v>M2</v>
      </c>
      <c r="F83" s="471">
        <f>Plan1!G76</f>
        <v>264.95</v>
      </c>
      <c r="G83" s="443"/>
      <c r="H83" s="471">
        <f t="shared" si="1"/>
        <v>0</v>
      </c>
      <c r="I83" s="482">
        <f t="shared" si="0"/>
        <v>0</v>
      </c>
      <c r="J83" s="444"/>
    </row>
    <row r="84" spans="1:10" ht="15.75" customHeight="1">
      <c r="A84" s="442" t="str">
        <f>Plan1!C77</f>
        <v>7.12</v>
      </c>
      <c r="B84" s="442" t="str">
        <f>Plan1!B77</f>
        <v>PIN-EMA-006</v>
      </c>
      <c r="C84" s="903" t="str">
        <f>Plan1!D77</f>
        <v>EMASSAMENTO C/MASSA ACRÍLICA PARA AMBIENTES INTERNOS, DUAS DEMÃOS</v>
      </c>
      <c r="D84" s="903"/>
      <c r="E84" s="477" t="str">
        <f>Plan1!E77</f>
        <v>M2</v>
      </c>
      <c r="F84" s="471">
        <f>Plan1!G77</f>
        <v>885.78</v>
      </c>
      <c r="G84" s="443"/>
      <c r="H84" s="471">
        <f t="shared" si="1"/>
        <v>0</v>
      </c>
      <c r="I84" s="482">
        <f t="shared" si="0"/>
        <v>0</v>
      </c>
    </row>
    <row r="85" spans="1:10" ht="18" customHeight="1">
      <c r="A85" s="442" t="str">
        <f>Plan1!C78</f>
        <v>7.13</v>
      </c>
      <c r="B85" s="442">
        <f>Plan1!B78</f>
        <v>88489</v>
      </c>
      <c r="C85" s="903" t="str">
        <f>Plan1!D78</f>
        <v>PINTURA LATEX ACRILICA AMBIENTES INTERNOS, DUAS DEMAOS</v>
      </c>
      <c r="D85" s="903"/>
      <c r="E85" s="477" t="str">
        <f>Plan1!E78</f>
        <v>M2</v>
      </c>
      <c r="F85" s="471">
        <f>Plan1!G78</f>
        <v>885.78</v>
      </c>
      <c r="G85" s="443"/>
      <c r="H85" s="471">
        <f t="shared" si="1"/>
        <v>0</v>
      </c>
      <c r="I85" s="482">
        <f t="shared" si="0"/>
        <v>0</v>
      </c>
    </row>
    <row r="86" spans="1:10" ht="15.75" customHeight="1">
      <c r="A86" s="442" t="str">
        <f>Plan1!C79</f>
        <v>7.14</v>
      </c>
      <c r="B86" s="442" t="str">
        <f>Plan1!B79</f>
        <v>PEI-GRA-005</v>
      </c>
      <c r="C86" s="903" t="str">
        <f>Plan1!D79</f>
        <v>PEITORIL DE GRANITO (JANELAS)</v>
      </c>
      <c r="D86" s="903"/>
      <c r="E86" s="477" t="str">
        <f>Plan1!E79</f>
        <v>M</v>
      </c>
      <c r="F86" s="471">
        <f>Plan1!G79</f>
        <v>9.7000000000000011</v>
      </c>
      <c r="G86" s="443"/>
      <c r="H86" s="471">
        <f t="shared" si="1"/>
        <v>0</v>
      </c>
      <c r="I86" s="482">
        <f t="shared" ref="I86:I149" si="2">F86*H86</f>
        <v>0</v>
      </c>
    </row>
    <row r="87" spans="1:10" s="441" customFormat="1" ht="13.5" customHeight="1">
      <c r="A87" s="442" t="str">
        <f>Plan1!C80</f>
        <v>7.15</v>
      </c>
      <c r="B87" s="442" t="str">
        <f>Plan1!B80</f>
        <v>73746/001</v>
      </c>
      <c r="C87" s="903" t="str">
        <f>Plan1!D80</f>
        <v>PINTURA EXTERNA EM TEXTURA ACRILICA</v>
      </c>
      <c r="D87" s="903"/>
      <c r="E87" s="477" t="str">
        <f>Plan1!E80</f>
        <v>M2</v>
      </c>
      <c r="F87" s="471">
        <f>Plan1!G80</f>
        <v>979.55</v>
      </c>
      <c r="G87" s="443"/>
      <c r="H87" s="471">
        <f t="shared" ref="H87:H150" si="3">ROUND(G87+(G87*$I$11),2)</f>
        <v>0</v>
      </c>
      <c r="I87" s="482">
        <f t="shared" si="2"/>
        <v>0</v>
      </c>
    </row>
    <row r="88" spans="1:10">
      <c r="A88" s="448">
        <f>Plan1!C81</f>
        <v>0</v>
      </c>
      <c r="B88" s="448">
        <f>Plan1!B81</f>
        <v>0</v>
      </c>
      <c r="C88" s="917" t="str">
        <f>Plan1!D81</f>
        <v>TETO</v>
      </c>
      <c r="D88" s="917"/>
      <c r="E88" s="477">
        <f>Plan1!E81</f>
        <v>0</v>
      </c>
      <c r="F88" s="473">
        <f>Plan1!G81</f>
        <v>0</v>
      </c>
      <c r="G88" s="449"/>
      <c r="H88" s="471">
        <f t="shared" si="3"/>
        <v>0</v>
      </c>
      <c r="I88" s="484">
        <f t="shared" si="2"/>
        <v>0</v>
      </c>
      <c r="J88" s="451"/>
    </row>
    <row r="89" spans="1:10" ht="22.5" hidden="1" customHeight="1">
      <c r="A89" s="442" t="str">
        <f>Plan1!C82</f>
        <v>7.16</v>
      </c>
      <c r="B89" s="442">
        <f>Plan1!B82</f>
        <v>5975</v>
      </c>
      <c r="C89" s="903" t="str">
        <f>Plan1!D82</f>
        <v>CHAPISCO  EM TETOS  TRACO  1:3 (CIMENTO  E AREIA),  ESPESSURA  0,5CM,  PREPARO
MECANICO</v>
      </c>
      <c r="D89" s="903"/>
      <c r="E89" s="477" t="str">
        <f>Plan1!E82</f>
        <v>M2</v>
      </c>
      <c r="F89" s="471"/>
      <c r="G89" s="443"/>
      <c r="H89" s="471">
        <f t="shared" si="3"/>
        <v>0</v>
      </c>
      <c r="I89" s="482">
        <f t="shared" si="2"/>
        <v>0</v>
      </c>
    </row>
    <row r="90" spans="1:10" ht="26.25" hidden="1" customHeight="1">
      <c r="A90" s="442" t="str">
        <f>Plan1!C83</f>
        <v>7.17</v>
      </c>
      <c r="B90" s="442" t="str">
        <f>Plan1!B83</f>
        <v>73927/008</v>
      </c>
      <c r="C90" s="903" t="str">
        <f>Plan1!D83</f>
        <v>EMBOCO  PAULISTA  (MASSA  UNICA)  EM TETO,  TRACO  1:2:8 (CIMENTO,  CAL E AREIA),
PREPARO MECANICO - ESP 1,5CM</v>
      </c>
      <c r="D90" s="903"/>
      <c r="E90" s="477" t="str">
        <f>Plan1!E83</f>
        <v>M2</v>
      </c>
      <c r="F90" s="471">
        <f>Plan1!G83</f>
        <v>0</v>
      </c>
      <c r="G90" s="443"/>
      <c r="H90" s="471">
        <f t="shared" si="3"/>
        <v>0</v>
      </c>
      <c r="I90" s="482">
        <f t="shared" si="2"/>
        <v>0</v>
      </c>
    </row>
    <row r="91" spans="1:10" ht="15.75" customHeight="1">
      <c r="A91" s="442" t="str">
        <f>Plan1!C84</f>
        <v>7.18</v>
      </c>
      <c r="B91" s="442" t="str">
        <f>Plan1!B84</f>
        <v>PIN-EMA-013</v>
      </c>
      <c r="C91" s="903" t="str">
        <f>Plan1!D84</f>
        <v>EMASSAMENTO COM MASSA LATEX PVA PARA AMBIENTES INTERNOS</v>
      </c>
      <c r="D91" s="903"/>
      <c r="E91" s="477" t="str">
        <f>Plan1!E84</f>
        <v>M2</v>
      </c>
      <c r="F91" s="471">
        <f>Plan1!G84</f>
        <v>362.33</v>
      </c>
      <c r="G91" s="443"/>
      <c r="H91" s="471">
        <f t="shared" si="3"/>
        <v>0</v>
      </c>
      <c r="I91" s="482">
        <f t="shared" si="2"/>
        <v>0</v>
      </c>
    </row>
    <row r="92" spans="1:10" ht="15.75" customHeight="1">
      <c r="A92" s="442" t="str">
        <f>Plan1!C85</f>
        <v>7.19</v>
      </c>
      <c r="B92" s="442" t="str">
        <f>Plan1!B85</f>
        <v>73954/002</v>
      </c>
      <c r="C92" s="903" t="str">
        <f>Plan1!D85</f>
        <v>PINTURA LATEX ACRILICA AMBIENTES INTERNOS, DUAS DEMAOS</v>
      </c>
      <c r="D92" s="903"/>
      <c r="E92" s="477" t="str">
        <f>Plan1!E85</f>
        <v>M2</v>
      </c>
      <c r="F92" s="471">
        <f>Plan1!G85</f>
        <v>362.33</v>
      </c>
      <c r="G92" s="443"/>
      <c r="H92" s="471">
        <f t="shared" si="3"/>
        <v>0</v>
      </c>
      <c r="I92" s="482">
        <f t="shared" si="2"/>
        <v>0</v>
      </c>
    </row>
    <row r="93" spans="1:10" ht="15.75" customHeight="1">
      <c r="A93" s="442" t="str">
        <f>Plan1!C86</f>
        <v>7.20</v>
      </c>
      <c r="B93" s="442" t="str">
        <f>Plan1!B86</f>
        <v>73746/001</v>
      </c>
      <c r="C93" s="903" t="str">
        <f>Plan1!D86</f>
        <v>PINTURA EXTERNA EM TEXTURA ACRILICA</v>
      </c>
      <c r="D93" s="903"/>
      <c r="E93" s="477" t="str">
        <f>Plan1!E86</f>
        <v>M2</v>
      </c>
      <c r="F93" s="471">
        <f>Plan1!G86</f>
        <v>50.55</v>
      </c>
      <c r="G93" s="443"/>
      <c r="H93" s="471">
        <f t="shared" si="3"/>
        <v>0</v>
      </c>
      <c r="I93" s="482">
        <f t="shared" si="2"/>
        <v>0</v>
      </c>
      <c r="J93" s="444"/>
    </row>
    <row r="94" spans="1:10">
      <c r="A94" s="442" t="str">
        <f>Plan1!C87</f>
        <v>7.21</v>
      </c>
      <c r="B94" s="442" t="str">
        <f>Plan1!B87</f>
        <v>73792/001</v>
      </c>
      <c r="C94" s="903" t="str">
        <f>Plan1!D87</f>
        <v>FORRO DE GESSO</v>
      </c>
      <c r="D94" s="903"/>
      <c r="E94" s="477" t="str">
        <f>Plan1!E87</f>
        <v>M2</v>
      </c>
      <c r="F94" s="471">
        <f>Plan1!G87</f>
        <v>2.5499999999999998</v>
      </c>
      <c r="G94" s="443"/>
      <c r="H94" s="471">
        <f t="shared" si="3"/>
        <v>0</v>
      </c>
      <c r="I94" s="482">
        <f t="shared" si="2"/>
        <v>0</v>
      </c>
      <c r="J94" s="444"/>
    </row>
    <row r="95" spans="1:10" hidden="1">
      <c r="A95" s="442">
        <f>Plan1!C88</f>
        <v>0</v>
      </c>
      <c r="B95" s="442">
        <f>Plan1!B88</f>
        <v>0</v>
      </c>
      <c r="C95" s="903">
        <f>Plan1!D88</f>
        <v>0</v>
      </c>
      <c r="D95" s="903"/>
      <c r="E95" s="477">
        <f>Plan1!E88</f>
        <v>0</v>
      </c>
      <c r="F95" s="471">
        <f>Plan1!G88</f>
        <v>0</v>
      </c>
      <c r="G95" s="443"/>
      <c r="H95" s="471">
        <f t="shared" si="3"/>
        <v>0</v>
      </c>
      <c r="I95" s="482">
        <f t="shared" si="2"/>
        <v>0</v>
      </c>
    </row>
    <row r="96" spans="1:10">
      <c r="A96" s="452">
        <f>Plan1!C89</f>
        <v>8</v>
      </c>
      <c r="B96" s="452">
        <f>Plan1!B89</f>
        <v>0</v>
      </c>
      <c r="C96" s="918" t="str">
        <f>Plan1!D89</f>
        <v>ESQUARIAS</v>
      </c>
      <c r="D96" s="918"/>
      <c r="E96" s="479">
        <f>Plan1!E89</f>
        <v>0</v>
      </c>
      <c r="F96" s="474">
        <f>Plan1!G89</f>
        <v>0</v>
      </c>
      <c r="G96" s="453"/>
      <c r="H96" s="471">
        <f t="shared" si="3"/>
        <v>0</v>
      </c>
      <c r="I96" s="485">
        <f t="shared" si="2"/>
        <v>0</v>
      </c>
      <c r="J96" s="454">
        <f>SUM(I98:I113)</f>
        <v>0</v>
      </c>
    </row>
    <row r="97" spans="1:9">
      <c r="A97" s="442">
        <f>Plan1!C90</f>
        <v>0</v>
      </c>
      <c r="B97" s="442">
        <f>Plan1!B90</f>
        <v>0</v>
      </c>
      <c r="C97" s="903" t="str">
        <f>Plan1!D90</f>
        <v>MADEIRA</v>
      </c>
      <c r="D97" s="903"/>
      <c r="E97" s="477">
        <f>Plan1!E90</f>
        <v>0</v>
      </c>
      <c r="F97" s="471">
        <f>Plan1!G90</f>
        <v>0</v>
      </c>
      <c r="G97" s="443"/>
      <c r="H97" s="471">
        <f t="shared" si="3"/>
        <v>0</v>
      </c>
      <c r="I97" s="482">
        <f t="shared" si="2"/>
        <v>0</v>
      </c>
    </row>
    <row r="98" spans="1:9" ht="48.75" customHeight="1">
      <c r="A98" s="442" t="str">
        <f>Plan1!C91</f>
        <v>8.1</v>
      </c>
      <c r="B98" s="442">
        <f>Plan1!B91</f>
        <v>90843</v>
      </c>
      <c r="C98" s="903" t="str">
        <f>Plan1!D91</f>
        <v>KIT DE PORTA DE MADEIRA PARA PINTURA, SEMI-OCA (LEVE OU MÉDIA), PADRÃO UN AS 
MÉDIO, 80X210CM, ESPESSURA DE 3,5CM, ITENS INCLUSOS: DOBRADIÇAS, MONT
AGEM E INSTALAÇÃO DO BATENTE, FECHADURA COM EXECUÇÃO DO FURO - FORNECIMENTO E INSTALAÇÃO. AF_08/2015</v>
      </c>
      <c r="D98" s="903"/>
      <c r="E98" s="477" t="str">
        <f>Plan1!E91</f>
        <v>UN</v>
      </c>
      <c r="F98" s="471">
        <f>Plan1!G91</f>
        <v>7</v>
      </c>
      <c r="G98" s="443"/>
      <c r="H98" s="471">
        <f t="shared" si="3"/>
        <v>0</v>
      </c>
      <c r="I98" s="482">
        <f t="shared" si="2"/>
        <v>0</v>
      </c>
    </row>
    <row r="99" spans="1:9" ht="51.75" customHeight="1">
      <c r="A99" s="442" t="str">
        <f>Plan1!C92</f>
        <v>8.2</v>
      </c>
      <c r="B99" s="442">
        <f>Plan1!B92</f>
        <v>90844</v>
      </c>
      <c r="C99" s="903" t="str">
        <f>Plan1!D92</f>
        <v>KIT DE PORTA DE MADEIRA PARA PINTURA, SEMI-OCA (LEVE OU MÉDIA), PADRÃO UN AS 
MÉDIO, 90X210CM, ESPESSURA DE 3,5CM, ITENS INCLUSOS: DOBRADIÇAS, MONT
AGEM E INSTALAÇÃO DO BATENTE, FECHADURA COM EXECUÇÃO DO FURO - FORNECIMENTO E INSTALAÇÃO. AF_08/2015</v>
      </c>
      <c r="D99" s="903"/>
      <c r="E99" s="477" t="str">
        <f>Plan1!E92</f>
        <v>UN</v>
      </c>
      <c r="F99" s="471">
        <f>Plan1!G92</f>
        <v>15</v>
      </c>
      <c r="G99" s="443"/>
      <c r="H99" s="471">
        <f t="shared" si="3"/>
        <v>0</v>
      </c>
      <c r="I99" s="482">
        <f t="shared" si="2"/>
        <v>0</v>
      </c>
    </row>
    <row r="100" spans="1:9" ht="52.5" customHeight="1">
      <c r="A100" s="442" t="str">
        <f>Plan1!C93</f>
        <v>8.3</v>
      </c>
      <c r="B100" s="442">
        <f>Plan1!B93</f>
        <v>90844</v>
      </c>
      <c r="C100" s="903" t="str">
        <f>Plan1!D93</f>
        <v>KIT DE PORTA DE MADEIRA PARA PINTURA, SEMI-OCA (LEVE OU MÉDIA), PADRÃO UN AS 
MÉDIO, 100X210CM, ESPESSURA DE 3,5CM, ITENS INCLUSOS: DOBRADIÇAS, MONT
AGEM E INSTALAÇÃO DO BATENTE, FECHADURA COM EXECUÇÃO DO FURO - FORNECIMENTO E INSTALAÇÃO. AF_08/2015</v>
      </c>
      <c r="D100" s="903"/>
      <c r="E100" s="477" t="str">
        <f>Plan1!E93</f>
        <v>UN</v>
      </c>
      <c r="F100" s="471">
        <f>Plan1!G93</f>
        <v>1</v>
      </c>
      <c r="G100" s="443"/>
      <c r="H100" s="471">
        <f t="shared" si="3"/>
        <v>0</v>
      </c>
      <c r="I100" s="482">
        <f t="shared" si="2"/>
        <v>0</v>
      </c>
    </row>
    <row r="101" spans="1:9" ht="27.75" customHeight="1">
      <c r="A101" s="442" t="str">
        <f>Plan1!C94</f>
        <v>8.4</v>
      </c>
      <c r="B101" s="442" t="str">
        <f>Plan1!B94</f>
        <v>74070/003</v>
      </c>
      <c r="C101" s="903" t="str">
        <f>Plan1!D94</f>
        <v>FECHADURA    DE  EMBUTIR COMPLETA, PARA  PORTAS INTERNAS, PADRAO DE
ACABAMENTO POPULAR</v>
      </c>
      <c r="D101" s="903"/>
      <c r="E101" s="477" t="str">
        <f>Plan1!E94</f>
        <v>UN</v>
      </c>
      <c r="F101" s="471">
        <f>Plan1!G94</f>
        <v>0</v>
      </c>
      <c r="G101" s="443"/>
      <c r="H101" s="471">
        <f t="shared" si="3"/>
        <v>0</v>
      </c>
      <c r="I101" s="482">
        <f t="shared" si="2"/>
        <v>0</v>
      </c>
    </row>
    <row r="102" spans="1:9" ht="74.25" customHeight="1">
      <c r="A102" s="442" t="str">
        <f>Plan1!C95</f>
        <v>8.5</v>
      </c>
      <c r="B102" s="442" t="str">
        <f>Plan1!B95</f>
        <v>ESQ-POR-065</v>
      </c>
      <c r="C102" s="903" t="str">
        <f>Plan1!D95</f>
        <v>PORTA EM MADEIRA DE LEI ESPECIAL 80 X 210 CM, COM REVESTIMENTO EM
LAMINADO MELAMÍNICO NAS DUAS FACES, INCLUSIVE FERRAGENS E
MAÇANETA TIPO ALAVANCA
PORTA EM MADEIRA DE LEI ESPECIAL 80 X 210 CM, COM REVESTIMENTO EM
LAMINADO MELAMÍNICO NAS DUAS FACES, INCLUSIVE FERRAGENS E
MAÇANETA TIPO ALAVANCA</v>
      </c>
      <c r="D102" s="903"/>
      <c r="E102" s="477" t="str">
        <f>Plan1!E95</f>
        <v>UN</v>
      </c>
      <c r="F102" s="471">
        <f>Plan1!G95</f>
        <v>1</v>
      </c>
      <c r="G102" s="443"/>
      <c r="H102" s="471">
        <f t="shared" si="3"/>
        <v>0</v>
      </c>
      <c r="I102" s="482">
        <f t="shared" si="2"/>
        <v>0</v>
      </c>
    </row>
    <row r="103" spans="1:9" ht="30" customHeight="1">
      <c r="A103" s="442" t="str">
        <f>Plan1!C96</f>
        <v>8.6</v>
      </c>
      <c r="B103" s="442" t="str">
        <f>Plan1!B96</f>
        <v>ESQ-POR-055</v>
      </c>
      <c r="C103" s="903" t="str">
        <f>Plan1!D96</f>
        <v>PORTA DE MADEIRA COMPENSADA LISA PARA PINTURA, 0,90X2,10M, CORRER, INCLUSO ADUELA 1A, ALIZAR 1A, TRILHO E FECHADURA - COMPLETA</v>
      </c>
      <c r="D103" s="903"/>
      <c r="E103" s="477" t="str">
        <f>Plan1!E96</f>
        <v>UN</v>
      </c>
      <c r="F103" s="471">
        <f>Plan1!G96</f>
        <v>2</v>
      </c>
      <c r="G103" s="443"/>
      <c r="H103" s="471">
        <f t="shared" si="3"/>
        <v>0</v>
      </c>
      <c r="I103" s="482">
        <f t="shared" si="2"/>
        <v>0</v>
      </c>
    </row>
    <row r="104" spans="1:9" ht="34.5" customHeight="1">
      <c r="A104" s="442" t="str">
        <f>Plan1!C97</f>
        <v>8.7</v>
      </c>
      <c r="B104" s="442" t="str">
        <f>Plan1!B97</f>
        <v>ESQ-POR-030</v>
      </c>
      <c r="C104" s="903" t="str">
        <f>Plan1!D97</f>
        <v>PORTA DE MADEIRA COMPENSADA LISA PARA PINTURA, 1,20X2,10M, CORRER, INCLUSO ADUELA 1A, ALIZAR 1A, TRILHO E FECHADURA - COMPLETA</v>
      </c>
      <c r="D104" s="903"/>
      <c r="E104" s="477" t="str">
        <f>Plan1!E97</f>
        <v>UN</v>
      </c>
      <c r="F104" s="471">
        <f>Plan1!G97</f>
        <v>1</v>
      </c>
      <c r="G104" s="443"/>
      <c r="H104" s="471">
        <f t="shared" si="3"/>
        <v>0</v>
      </c>
      <c r="I104" s="482">
        <f t="shared" si="2"/>
        <v>0</v>
      </c>
    </row>
    <row r="105" spans="1:9" ht="31.5" customHeight="1">
      <c r="A105" s="442" t="str">
        <f>Plan1!C98</f>
        <v>8.8</v>
      </c>
      <c r="B105" s="442" t="str">
        <f>Plan1!B98</f>
        <v>74065/002</v>
      </c>
      <c r="C105" s="903" t="str">
        <f>Plan1!D98</f>
        <v>PINTURA  ESMALTE  PARA  MADEIRA,  DUAS  DEMAOS,  INCLUSO  APARELHAMENTO  COM
FUNDO NIVELADOR BRANCO FOSCO</v>
      </c>
      <c r="D105" s="903"/>
      <c r="E105" s="477" t="str">
        <f>Plan1!E98</f>
        <v>M2</v>
      </c>
      <c r="F105" s="471">
        <f>Plan1!G98</f>
        <v>150.57</v>
      </c>
      <c r="G105" s="443"/>
      <c r="H105" s="471">
        <f t="shared" si="3"/>
        <v>0</v>
      </c>
      <c r="I105" s="482">
        <f t="shared" si="2"/>
        <v>0</v>
      </c>
    </row>
    <row r="106" spans="1:9">
      <c r="A106" s="442">
        <f>Plan1!C99</f>
        <v>0</v>
      </c>
      <c r="B106" s="442">
        <f>Plan1!B99</f>
        <v>0</v>
      </c>
      <c r="C106" s="903" t="str">
        <f>Plan1!D99</f>
        <v>ALUMINIO</v>
      </c>
      <c r="D106" s="903"/>
      <c r="E106" s="477">
        <f>Plan1!E99</f>
        <v>0</v>
      </c>
      <c r="F106" s="471">
        <f>Plan1!G99</f>
        <v>0</v>
      </c>
      <c r="G106" s="443"/>
      <c r="H106" s="471">
        <f t="shared" si="3"/>
        <v>0</v>
      </c>
      <c r="I106" s="482">
        <f t="shared" si="2"/>
        <v>0</v>
      </c>
    </row>
    <row r="107" spans="1:9" ht="15.75" customHeight="1">
      <c r="A107" s="442" t="str">
        <f>Plan1!C100</f>
        <v>8.9</v>
      </c>
      <c r="B107" s="442">
        <f>Plan1!B100</f>
        <v>94575</v>
      </c>
      <c r="C107" s="903" t="str">
        <f>Plan1!D100</f>
        <v>JANELA DE ALUMINIO PROJETANTE</v>
      </c>
      <c r="D107" s="903"/>
      <c r="E107" s="477" t="str">
        <f>Plan1!E100</f>
        <v>M2</v>
      </c>
      <c r="F107" s="471">
        <f>Plan1!G100</f>
        <v>41.2</v>
      </c>
      <c r="G107" s="443"/>
      <c r="H107" s="471">
        <f t="shared" si="3"/>
        <v>0</v>
      </c>
      <c r="I107" s="482">
        <f t="shared" si="2"/>
        <v>0</v>
      </c>
    </row>
    <row r="108" spans="1:9" ht="15.75" customHeight="1">
      <c r="A108" s="442" t="str">
        <f>Plan1!C101</f>
        <v>8.10</v>
      </c>
      <c r="B108" s="442" t="str">
        <f>Plan1!B101</f>
        <v>SEDS-ESQ-035</v>
      </c>
      <c r="C108" s="903" t="str">
        <f>Plan1!D101</f>
        <v>JANELA VENEZIANA ALUMÍNIO - FIXO</v>
      </c>
      <c r="D108" s="903"/>
      <c r="E108" s="477" t="str">
        <f>Plan1!E101</f>
        <v>M2</v>
      </c>
      <c r="F108" s="471">
        <f>Plan1!G101</f>
        <v>0.8</v>
      </c>
      <c r="G108" s="443"/>
      <c r="H108" s="471">
        <f t="shared" si="3"/>
        <v>0</v>
      </c>
      <c r="I108" s="482">
        <f t="shared" si="2"/>
        <v>0</v>
      </c>
    </row>
    <row r="109" spans="1:9" ht="15.75" customHeight="1">
      <c r="A109" s="442" t="str">
        <f>Plan1!C102</f>
        <v>8.11</v>
      </c>
      <c r="B109" s="442">
        <f>Plan1!B102</f>
        <v>91341</v>
      </c>
      <c r="C109" s="903" t="str">
        <f>Plan1!D102</f>
        <v>PORTA DE ABRIR EM ALUMINIO CHAPA LISA, 1F/2F , COMPLETA - CONF. PROJETO</v>
      </c>
      <c r="D109" s="903"/>
      <c r="E109" s="477" t="str">
        <f>Plan1!E102</f>
        <v>M2</v>
      </c>
      <c r="F109" s="471">
        <f>Plan1!G102</f>
        <v>15.57</v>
      </c>
      <c r="G109" s="443"/>
      <c r="H109" s="471">
        <f t="shared" si="3"/>
        <v>0</v>
      </c>
      <c r="I109" s="482">
        <f t="shared" si="2"/>
        <v>0</v>
      </c>
    </row>
    <row r="110" spans="1:9">
      <c r="A110" s="442" t="str">
        <f>Plan1!C103</f>
        <v>8.12</v>
      </c>
      <c r="B110" s="442">
        <f>Plan1!B103</f>
        <v>0</v>
      </c>
      <c r="C110" s="903" t="str">
        <f>Plan1!D103</f>
        <v>VIDRO</v>
      </c>
      <c r="D110" s="903"/>
      <c r="E110" s="477">
        <f>Plan1!E103</f>
        <v>0</v>
      </c>
      <c r="F110" s="471">
        <f>Plan1!G103</f>
        <v>0</v>
      </c>
      <c r="G110" s="443"/>
      <c r="H110" s="471">
        <f t="shared" si="3"/>
        <v>0</v>
      </c>
      <c r="I110" s="482">
        <f t="shared" si="2"/>
        <v>0</v>
      </c>
    </row>
    <row r="111" spans="1:9" ht="15.75" customHeight="1">
      <c r="A111" s="442" t="str">
        <f>Plan1!C104</f>
        <v>8.13</v>
      </c>
      <c r="B111" s="442">
        <f>Plan1!B104</f>
        <v>263</v>
      </c>
      <c r="C111" s="903" t="str">
        <f>Plan1!D104</f>
        <v>CONJUNTO DE VIDRO TEMPERADO 10MM COM 1 PORTA - CV1/CV2</v>
      </c>
      <c r="D111" s="903"/>
      <c r="E111" s="477" t="str">
        <f>Plan1!E104</f>
        <v>M2</v>
      </c>
      <c r="F111" s="471">
        <f>Plan1!G104</f>
        <v>17.43</v>
      </c>
      <c r="G111" s="443"/>
      <c r="H111" s="471">
        <f t="shared" si="3"/>
        <v>0</v>
      </c>
      <c r="I111" s="482">
        <f t="shared" si="2"/>
        <v>0</v>
      </c>
    </row>
    <row r="112" spans="1:9" ht="15.75" customHeight="1">
      <c r="A112" s="442" t="str">
        <f>Plan1!C105</f>
        <v>8.14</v>
      </c>
      <c r="B112" s="442">
        <f>Plan1!B105</f>
        <v>72116</v>
      </c>
      <c r="C112" s="903" t="str">
        <f>Plan1!D105</f>
        <v>VIDRO LISO COMUM TRANSPARENTE, ESPESSURA 3MM</v>
      </c>
      <c r="D112" s="903"/>
      <c r="E112" s="477" t="str">
        <f>Plan1!E105</f>
        <v>M2</v>
      </c>
      <c r="F112" s="471">
        <f>Plan1!G105</f>
        <v>41.2</v>
      </c>
      <c r="G112" s="443"/>
      <c r="H112" s="471">
        <f t="shared" si="3"/>
        <v>0</v>
      </c>
      <c r="I112" s="482">
        <f t="shared" si="2"/>
        <v>0</v>
      </c>
    </row>
    <row r="113" spans="1:10" ht="15.75" customHeight="1">
      <c r="A113" s="442" t="str">
        <f>Plan1!C106</f>
        <v>8.15</v>
      </c>
      <c r="B113" s="442" t="str">
        <f>Plan1!B106</f>
        <v>VID-ESP-005</v>
      </c>
      <c r="C113" s="903" t="str">
        <f>Plan1!D106</f>
        <v>ESPELHO CRISTAL FIXADO COM BOTÕES</v>
      </c>
      <c r="D113" s="903"/>
      <c r="E113" s="477" t="str">
        <f>Plan1!E106</f>
        <v>M2</v>
      </c>
      <c r="F113" s="471">
        <f>Plan1!G106</f>
        <v>3.64</v>
      </c>
      <c r="G113" s="443"/>
      <c r="H113" s="471">
        <f t="shared" si="3"/>
        <v>0</v>
      </c>
      <c r="I113" s="482">
        <f t="shared" si="2"/>
        <v>0</v>
      </c>
    </row>
    <row r="114" spans="1:10" hidden="1">
      <c r="A114" s="442">
        <f>Plan1!C107</f>
        <v>0</v>
      </c>
      <c r="B114" s="442">
        <f>Plan1!B107</f>
        <v>0</v>
      </c>
      <c r="C114" s="903">
        <f>Plan1!D107</f>
        <v>0</v>
      </c>
      <c r="D114" s="903"/>
      <c r="E114" s="477">
        <f>Plan1!E107</f>
        <v>0</v>
      </c>
      <c r="F114" s="471">
        <f>Plan1!G107</f>
        <v>0</v>
      </c>
      <c r="G114" s="443"/>
      <c r="H114" s="471">
        <f t="shared" si="3"/>
        <v>0</v>
      </c>
      <c r="I114" s="482">
        <f t="shared" si="2"/>
        <v>0</v>
      </c>
    </row>
    <row r="115" spans="1:10">
      <c r="A115" s="452">
        <f>Plan1!C108</f>
        <v>9</v>
      </c>
      <c r="B115" s="452">
        <f>Plan1!B108</f>
        <v>0</v>
      </c>
      <c r="C115" s="918" t="str">
        <f>Plan1!D108</f>
        <v>INSTALAÇÕES ELETRICAS</v>
      </c>
      <c r="D115" s="918"/>
      <c r="E115" s="479">
        <f>Plan1!E108</f>
        <v>0</v>
      </c>
      <c r="F115" s="474">
        <f>Plan1!G108</f>
        <v>0</v>
      </c>
      <c r="G115" s="453"/>
      <c r="H115" s="471">
        <f t="shared" si="3"/>
        <v>0</v>
      </c>
      <c r="I115" s="485">
        <f t="shared" si="2"/>
        <v>0</v>
      </c>
      <c r="J115" s="454">
        <f>SUM(I117:I164)</f>
        <v>0</v>
      </c>
    </row>
    <row r="116" spans="1:10" hidden="1">
      <c r="A116" s="442">
        <f>Plan1!C109</f>
        <v>0</v>
      </c>
      <c r="B116" s="442">
        <f>Plan1!B109</f>
        <v>0</v>
      </c>
      <c r="C116" s="903">
        <f>Plan1!D109</f>
        <v>0</v>
      </c>
      <c r="D116" s="903"/>
      <c r="E116" s="477">
        <f>Plan1!E109</f>
        <v>0</v>
      </c>
      <c r="F116" s="471">
        <f>Plan1!G109</f>
        <v>0</v>
      </c>
      <c r="G116" s="443"/>
      <c r="H116" s="471">
        <f t="shared" si="3"/>
        <v>0</v>
      </c>
      <c r="I116" s="482">
        <f t="shared" si="2"/>
        <v>0</v>
      </c>
    </row>
    <row r="117" spans="1:10" ht="15.75" customHeight="1">
      <c r="A117" s="442" t="str">
        <f>Plan1!C110</f>
        <v>9.1</v>
      </c>
      <c r="B117" s="442" t="str">
        <f>Plan1!B110</f>
        <v>ELE-PAD-040</v>
      </c>
      <c r="C117" s="903" t="str">
        <f>Plan1!D110</f>
        <v>PADRÃO DE ENTRADA TRIFÁSICO 125A AÉREO - COMPLETO CFE PROJETO</v>
      </c>
      <c r="D117" s="903"/>
      <c r="E117" s="477" t="str">
        <f>Plan1!E110</f>
        <v>CJ</v>
      </c>
      <c r="F117" s="471">
        <f>Plan1!G110</f>
        <v>1</v>
      </c>
      <c r="G117" s="443"/>
      <c r="H117" s="471">
        <f t="shared" si="3"/>
        <v>0</v>
      </c>
      <c r="I117" s="482">
        <f t="shared" si="2"/>
        <v>0</v>
      </c>
    </row>
    <row r="118" spans="1:10" hidden="1">
      <c r="A118" s="442">
        <f>Plan1!C111</f>
        <v>0</v>
      </c>
      <c r="B118" s="442">
        <f>Plan1!B111</f>
        <v>0</v>
      </c>
      <c r="C118" s="903">
        <f>Plan1!D111</f>
        <v>0</v>
      </c>
      <c r="D118" s="903"/>
      <c r="E118" s="477">
        <f>Plan1!E111</f>
        <v>0</v>
      </c>
      <c r="F118" s="471">
        <f>Plan1!G111</f>
        <v>0</v>
      </c>
      <c r="G118" s="443"/>
      <c r="H118" s="471">
        <f t="shared" si="3"/>
        <v>0</v>
      </c>
      <c r="I118" s="482">
        <f t="shared" si="2"/>
        <v>0</v>
      </c>
    </row>
    <row r="119" spans="1:10" ht="78" customHeight="1">
      <c r="A119" s="442" t="str">
        <f>Plan1!C112</f>
        <v>9.2</v>
      </c>
      <c r="B119" s="442">
        <f>Plan1!B112</f>
        <v>26322</v>
      </c>
      <c r="C119" s="903" t="str">
        <f>Plan1!D112</f>
        <v>LUMINÁRIA FLUORESCENTE TUBULAR T5, 2X28W/127V DE SOBREPOR COM CORPO EM
CHAPA DE AÇO TRATADA E PINTADA, PAINEL EM CHAPA DE AÇO PERFURADA, TRATADA E PINTADA REFLETOR   FACETADO   EM  ALUMÍNIO   ANODIZADO   BRILHANTE   DE  ALTA REFLETÂNCIA  E ALTA PUREZA  99,85%,  SOQUETE  TIPO PUSH  - IN G - 5 DE ENGATE RÁPIDO,  ROTOR DE SEGURANÇA  EM POLICARBONATO   E  CONTATOS   EM BRONZE FOSFOROSO,   E  DIFUSOR TRANSPARENTE   DE  POLIESTIRENO,   COM LÂMPADAS   - COMPLETA</v>
      </c>
      <c r="D119" s="903"/>
      <c r="E119" s="477" t="str">
        <f>Plan1!E112</f>
        <v>UN</v>
      </c>
      <c r="F119" s="471">
        <f>Plan1!G112</f>
        <v>48</v>
      </c>
      <c r="G119" s="443"/>
      <c r="H119" s="471">
        <f t="shared" si="3"/>
        <v>0</v>
      </c>
      <c r="I119" s="482">
        <f t="shared" si="2"/>
        <v>0</v>
      </c>
    </row>
    <row r="120" spans="1:10" ht="54" customHeight="1">
      <c r="A120" s="442" t="str">
        <f>Plan1!C113</f>
        <v>9.3</v>
      </c>
      <c r="B120" s="442">
        <f>Plan1!B113</f>
        <v>75968</v>
      </c>
      <c r="C120" s="903" t="str">
        <f>Plan1!D113</f>
        <v>LUMÍNARIA FLUORESCENTE  COMPACTA  DE SOBREPOR,  PARA 2 X FC 18/ 26W OU FC
ELETRÔNICA 23W E CHAPA DE AÇO TRATADA E PINTADA, COM REFLETOR EM ALUMÍNIO ANODIZADO ALTO BRILHO, DIFUSOR EM ACRÍLICO TRANSLUCIDO NA COR BRANCA, COM LÂMPADAS - COMPLETA</v>
      </c>
      <c r="D120" s="903"/>
      <c r="E120" s="477" t="str">
        <f>Plan1!E113</f>
        <v>UN</v>
      </c>
      <c r="F120" s="471">
        <f>Plan1!G113</f>
        <v>11</v>
      </c>
      <c r="G120" s="443"/>
      <c r="H120" s="471">
        <f t="shared" si="3"/>
        <v>0</v>
      </c>
      <c r="I120" s="482">
        <f t="shared" si="2"/>
        <v>0</v>
      </c>
    </row>
    <row r="121" spans="1:10" ht="15.75" customHeight="1">
      <c r="A121" s="442" t="str">
        <f>Plan1!C114</f>
        <v>9.4</v>
      </c>
      <c r="B121" s="442">
        <f>Plan1!B114</f>
        <v>24</v>
      </c>
      <c r="C121" s="903" t="str">
        <f>Plan1!D114</f>
        <v>ARANDELA TIPO TARTARUGA COM LÂMPADA ELETRONICA 16W - COMPLETA</v>
      </c>
      <c r="D121" s="903"/>
      <c r="E121" s="477" t="str">
        <f>Plan1!E114</f>
        <v>UN</v>
      </c>
      <c r="F121" s="471">
        <f>Plan1!G114</f>
        <v>23</v>
      </c>
      <c r="G121" s="443"/>
      <c r="H121" s="471">
        <f t="shared" si="3"/>
        <v>0</v>
      </c>
      <c r="I121" s="482">
        <f t="shared" si="2"/>
        <v>0</v>
      </c>
    </row>
    <row r="122" spans="1:10" ht="15.75" customHeight="1">
      <c r="A122" s="442" t="str">
        <f>Plan1!C115</f>
        <v>9.5</v>
      </c>
      <c r="B122" s="442">
        <f>Plan1!B115</f>
        <v>25</v>
      </c>
      <c r="C122" s="903" t="str">
        <f>Plan1!D115</f>
        <v>BLOCO AUTÔNOMO PARA ILUMINAÇÃO DE EMERGÊNCIA E INDICAÇÃO DE SAÍDA</v>
      </c>
      <c r="D122" s="903"/>
      <c r="E122" s="477" t="str">
        <f>Plan1!E115</f>
        <v>UN</v>
      </c>
      <c r="F122" s="471">
        <f>Plan1!G115</f>
        <v>3</v>
      </c>
      <c r="G122" s="443"/>
      <c r="H122" s="471">
        <f t="shared" si="3"/>
        <v>0</v>
      </c>
      <c r="I122" s="482">
        <f t="shared" si="2"/>
        <v>0</v>
      </c>
    </row>
    <row r="123" spans="1:10" ht="15.75" customHeight="1">
      <c r="A123" s="442" t="str">
        <f>Plan1!C116</f>
        <v>9.6</v>
      </c>
      <c r="B123" s="442" t="str">
        <f>Plan1!B116</f>
        <v>ELE-PRO-005</v>
      </c>
      <c r="C123" s="903" t="str">
        <f>Plan1!D116</f>
        <v>PROJETOR COM LÂMPADA E REATOR VAPOR METÁLICO 150W COMPLETO</v>
      </c>
      <c r="D123" s="903"/>
      <c r="E123" s="477" t="str">
        <f>Plan1!E116</f>
        <v>UN</v>
      </c>
      <c r="F123" s="471">
        <f>Plan1!G116</f>
        <v>2</v>
      </c>
      <c r="G123" s="443"/>
      <c r="H123" s="471">
        <f t="shared" si="3"/>
        <v>0</v>
      </c>
      <c r="I123" s="482">
        <f t="shared" si="2"/>
        <v>0</v>
      </c>
    </row>
    <row r="124" spans="1:10">
      <c r="A124" s="442" t="str">
        <f>Plan1!C117</f>
        <v>9.7</v>
      </c>
      <c r="B124" s="442" t="str">
        <f>Plan1!B117</f>
        <v>ELE-REL-010</v>
      </c>
      <c r="C124" s="903" t="str">
        <f>Plan1!D117</f>
        <v>RELÉ FOTOELÉTRICO</v>
      </c>
      <c r="D124" s="903"/>
      <c r="E124" s="477" t="str">
        <f>Plan1!E117</f>
        <v>UN</v>
      </c>
      <c r="F124" s="471">
        <f>Plan1!G117</f>
        <v>2</v>
      </c>
      <c r="G124" s="443"/>
      <c r="H124" s="471">
        <f t="shared" si="3"/>
        <v>0</v>
      </c>
      <c r="I124" s="482">
        <f t="shared" si="2"/>
        <v>0</v>
      </c>
    </row>
    <row r="125" spans="1:10" ht="15.75" customHeight="1">
      <c r="A125" s="442" t="str">
        <f>Plan1!C118</f>
        <v>9.8</v>
      </c>
      <c r="B125" s="442" t="str">
        <f>Plan1!B118</f>
        <v>INST-LUZ-005</v>
      </c>
      <c r="C125" s="903" t="str">
        <f>Plan1!D118</f>
        <v>PONTO DE ENERGIA PARA ILUMINAÇÃO</v>
      </c>
      <c r="D125" s="903"/>
      <c r="E125" s="477" t="str">
        <f>Plan1!E118</f>
        <v>PT</v>
      </c>
      <c r="F125" s="471">
        <f>Plan1!G118</f>
        <v>87</v>
      </c>
      <c r="G125" s="443"/>
      <c r="H125" s="471">
        <f t="shared" si="3"/>
        <v>0</v>
      </c>
      <c r="I125" s="482">
        <f t="shared" si="2"/>
        <v>0</v>
      </c>
    </row>
    <row r="126" spans="1:10" ht="30.75" customHeight="1">
      <c r="A126" s="442" t="str">
        <f>Plan1!C119</f>
        <v>9.9</v>
      </c>
      <c r="B126" s="442" t="str">
        <f>Plan1!B119</f>
        <v>44</v>
      </c>
      <c r="C126" s="903" t="str">
        <f>Plan1!D119</f>
        <v>PLACA DE SAÍDA DE FIO COM FURO CENTRAL EM CX. 4"X2" PARA PONTO DE CHUVEIRO
OU AQUECEDOR</v>
      </c>
      <c r="D126" s="903"/>
      <c r="E126" s="477" t="str">
        <f>Plan1!E119</f>
        <v>UN</v>
      </c>
      <c r="F126" s="471">
        <f>Plan1!G119</f>
        <v>3</v>
      </c>
      <c r="G126" s="443"/>
      <c r="H126" s="471">
        <f t="shared" si="3"/>
        <v>0</v>
      </c>
      <c r="I126" s="482">
        <f t="shared" si="2"/>
        <v>0</v>
      </c>
    </row>
    <row r="127" spans="1:10" ht="15.75" customHeight="1">
      <c r="A127" s="442" t="str">
        <f>Plan1!C120</f>
        <v>9.10</v>
      </c>
      <c r="B127" s="442">
        <f>Plan1!B120</f>
        <v>52</v>
      </c>
      <c r="C127" s="903" t="str">
        <f>Plan1!D120</f>
        <v>TOMADA 20A/127V PADRÃO BRASILEIRO EM CX. 4"X2"</v>
      </c>
      <c r="D127" s="903"/>
      <c r="E127" s="477" t="str">
        <f>Plan1!E120</f>
        <v>UN</v>
      </c>
      <c r="F127" s="471">
        <f>Plan1!G120</f>
        <v>64</v>
      </c>
      <c r="G127" s="443"/>
      <c r="H127" s="471">
        <f t="shared" si="3"/>
        <v>0</v>
      </c>
      <c r="I127" s="482">
        <f t="shared" si="2"/>
        <v>0</v>
      </c>
    </row>
    <row r="128" spans="1:10" ht="15.75" customHeight="1">
      <c r="A128" s="442" t="str">
        <f>Plan1!C121</f>
        <v>9.11</v>
      </c>
      <c r="B128" s="442">
        <f>Plan1!B121</f>
        <v>51</v>
      </c>
      <c r="C128" s="903" t="str">
        <f>Plan1!D121</f>
        <v>TOMADA 20A/127V EM CX. 10"X10" DE PISO ALTA</v>
      </c>
      <c r="D128" s="903"/>
      <c r="E128" s="477" t="str">
        <f>Plan1!E121</f>
        <v>UN</v>
      </c>
      <c r="F128" s="471">
        <f>Plan1!G121</f>
        <v>4</v>
      </c>
      <c r="G128" s="443"/>
      <c r="H128" s="471">
        <f t="shared" si="3"/>
        <v>0</v>
      </c>
      <c r="I128" s="482">
        <f t="shared" si="2"/>
        <v>0</v>
      </c>
    </row>
    <row r="129" spans="1:9" ht="15.75" customHeight="1">
      <c r="A129" s="442" t="str">
        <f>Plan1!C122</f>
        <v>9.12</v>
      </c>
      <c r="B129" s="442">
        <f>Plan1!B122</f>
        <v>30</v>
      </c>
      <c r="C129" s="903" t="str">
        <f>Plan1!D122</f>
        <v>TOMADA DUPLA 20A/127V PADRÃO BRASILEIRO EM CX. 4"X4"</v>
      </c>
      <c r="D129" s="903"/>
      <c r="E129" s="477" t="str">
        <f>Plan1!E122</f>
        <v>UN</v>
      </c>
      <c r="F129" s="471">
        <f>Plan1!G122</f>
        <v>11</v>
      </c>
      <c r="G129" s="443"/>
      <c r="H129" s="471">
        <f t="shared" si="3"/>
        <v>0</v>
      </c>
      <c r="I129" s="482">
        <f t="shared" si="2"/>
        <v>0</v>
      </c>
    </row>
    <row r="130" spans="1:9" ht="15.75" customHeight="1">
      <c r="A130" s="442" t="str">
        <f>Plan1!C123</f>
        <v>9.13</v>
      </c>
      <c r="B130" s="442" t="str">
        <f>Plan1!B123</f>
        <v>INST-TOM-005</v>
      </c>
      <c r="C130" s="903" t="str">
        <f>Plan1!D123</f>
        <v>PONTO DE ENERGIA PARA TOMADA</v>
      </c>
      <c r="D130" s="903"/>
      <c r="E130" s="477" t="str">
        <f>Plan1!E123</f>
        <v>PT</v>
      </c>
      <c r="F130" s="471">
        <f>Plan1!G123</f>
        <v>82</v>
      </c>
      <c r="G130" s="443"/>
      <c r="H130" s="471">
        <f t="shared" si="3"/>
        <v>0</v>
      </c>
      <c r="I130" s="482">
        <f t="shared" si="2"/>
        <v>0</v>
      </c>
    </row>
    <row r="131" spans="1:9" ht="15.75" customHeight="1">
      <c r="A131" s="442" t="str">
        <f>Plan1!C124</f>
        <v>9.14</v>
      </c>
      <c r="B131" s="442" t="str">
        <f>Plan1!B124</f>
        <v>ELE-INT-015</v>
      </c>
      <c r="C131" s="903" t="str">
        <f>Plan1!D124</f>
        <v>INTERRUPTOR C/ 1 TECLA SIMPLES EM CX. 4"X2"</v>
      </c>
      <c r="D131" s="903"/>
      <c r="E131" s="477" t="str">
        <f>Plan1!E124</f>
        <v>UN</v>
      </c>
      <c r="F131" s="471">
        <f>Plan1!G124</f>
        <v>19</v>
      </c>
      <c r="G131" s="443"/>
      <c r="H131" s="471">
        <f t="shared" si="3"/>
        <v>0</v>
      </c>
      <c r="I131" s="482">
        <f t="shared" si="2"/>
        <v>0</v>
      </c>
    </row>
    <row r="132" spans="1:9" ht="15.75" customHeight="1">
      <c r="A132" s="442" t="str">
        <f>Plan1!C125</f>
        <v>9.15</v>
      </c>
      <c r="B132" s="442" t="str">
        <f>Plan1!B125</f>
        <v>ELE-INT-026</v>
      </c>
      <c r="C132" s="903" t="str">
        <f>Plan1!D125</f>
        <v>INTERRUPTOR C/ 2 TECLAS SIMPLES EM CX. 4"X2"</v>
      </c>
      <c r="D132" s="903"/>
      <c r="E132" s="477" t="str">
        <f>Plan1!E125</f>
        <v>UN</v>
      </c>
      <c r="F132" s="471">
        <f>Plan1!G125</f>
        <v>11</v>
      </c>
      <c r="G132" s="443"/>
      <c r="H132" s="471">
        <f t="shared" si="3"/>
        <v>0</v>
      </c>
      <c r="I132" s="482">
        <f t="shared" si="2"/>
        <v>0</v>
      </c>
    </row>
    <row r="133" spans="1:9" ht="15.75" customHeight="1">
      <c r="A133" s="442" t="str">
        <f>Plan1!C126</f>
        <v>9.16</v>
      </c>
      <c r="B133" s="442" t="str">
        <f>Plan1!B126</f>
        <v>ELE-INT-125</v>
      </c>
      <c r="C133" s="903" t="str">
        <f>Plan1!D126</f>
        <v>INTERRUPTOR C/ 3 TECLAS SIMPLES EM CX. 4"X2"</v>
      </c>
      <c r="D133" s="903"/>
      <c r="E133" s="477" t="str">
        <f>Plan1!E126</f>
        <v>UN</v>
      </c>
      <c r="F133" s="471">
        <f>Plan1!G126</f>
        <v>4</v>
      </c>
      <c r="G133" s="443"/>
      <c r="H133" s="471">
        <f t="shared" si="3"/>
        <v>0</v>
      </c>
      <c r="I133" s="482">
        <f t="shared" si="2"/>
        <v>0</v>
      </c>
    </row>
    <row r="134" spans="1:9" ht="15.75" customHeight="1">
      <c r="A134" s="442" t="str">
        <f>Plan1!C127</f>
        <v>9.17</v>
      </c>
      <c r="B134" s="442">
        <f>Plan1!B127</f>
        <v>28</v>
      </c>
      <c r="C134" s="903" t="str">
        <f>Plan1!D127</f>
        <v>INTERRUPTOR C/ 4 TECLAS SIMPLES EM CX. 4"X4"</v>
      </c>
      <c r="D134" s="903"/>
      <c r="E134" s="477" t="str">
        <f>Plan1!E127</f>
        <v>UN</v>
      </c>
      <c r="F134" s="471">
        <f>Plan1!G127</f>
        <v>1</v>
      </c>
      <c r="G134" s="443"/>
      <c r="H134" s="471">
        <f t="shared" si="3"/>
        <v>0</v>
      </c>
      <c r="I134" s="482">
        <f t="shared" si="2"/>
        <v>0</v>
      </c>
    </row>
    <row r="135" spans="1:9" ht="15.75" customHeight="1">
      <c r="A135" s="442" t="str">
        <f>Plan1!C128</f>
        <v>9.18</v>
      </c>
      <c r="B135" s="442" t="str">
        <f>Plan1!B128</f>
        <v>72334+72335</v>
      </c>
      <c r="C135" s="903" t="str">
        <f>Plan1!D128</f>
        <v>INTERRUPTOR C/ 1 TECLA PARALELA EM CX. 4"X2"</v>
      </c>
      <c r="D135" s="903"/>
      <c r="E135" s="477" t="str">
        <f>Plan1!E128</f>
        <v>UN</v>
      </c>
      <c r="F135" s="471">
        <f>Plan1!G128</f>
        <v>2</v>
      </c>
      <c r="G135" s="443"/>
      <c r="H135" s="471">
        <f t="shared" si="3"/>
        <v>0</v>
      </c>
      <c r="I135" s="482">
        <f t="shared" si="2"/>
        <v>0</v>
      </c>
    </row>
    <row r="136" spans="1:9" ht="15.75" customHeight="1">
      <c r="A136" s="442" t="str">
        <f>Plan1!C129</f>
        <v>9.19</v>
      </c>
      <c r="B136" s="442" t="str">
        <f>Plan1!B129</f>
        <v>INST-INT-005</v>
      </c>
      <c r="C136" s="903" t="str">
        <f>Plan1!D129</f>
        <v>PONTO DE ENERGIA PARA INTERRUPTOR</v>
      </c>
      <c r="D136" s="903"/>
      <c r="E136" s="477" t="str">
        <f>Plan1!E129</f>
        <v>PT</v>
      </c>
      <c r="F136" s="471">
        <f>Plan1!G129</f>
        <v>37</v>
      </c>
      <c r="G136" s="443"/>
      <c r="H136" s="471">
        <f t="shared" si="3"/>
        <v>0</v>
      </c>
      <c r="I136" s="482">
        <f t="shared" si="2"/>
        <v>0</v>
      </c>
    </row>
    <row r="137" spans="1:9" hidden="1">
      <c r="A137" s="442">
        <f>Plan1!C130</f>
        <v>0</v>
      </c>
      <c r="B137" s="442">
        <f>Plan1!B130</f>
        <v>0</v>
      </c>
      <c r="C137" s="903" t="str">
        <f>Plan1!D130</f>
        <v>Sub total</v>
      </c>
      <c r="D137" s="903"/>
      <c r="E137" s="477">
        <f>Plan1!E130</f>
        <v>0</v>
      </c>
      <c r="F137" s="471">
        <f>Plan1!G130</f>
        <v>0</v>
      </c>
      <c r="G137" s="443"/>
      <c r="H137" s="471">
        <f t="shared" si="3"/>
        <v>0</v>
      </c>
      <c r="I137" s="482">
        <f t="shared" si="2"/>
        <v>0</v>
      </c>
    </row>
    <row r="138" spans="1:9">
      <c r="A138" s="442">
        <f>Plan1!C131</f>
        <v>0</v>
      </c>
      <c r="B138" s="442">
        <f>Plan1!B131</f>
        <v>0</v>
      </c>
      <c r="C138" s="916" t="str">
        <f>Plan1!D131</f>
        <v>QPDG</v>
      </c>
      <c r="D138" s="916"/>
      <c r="E138" s="477">
        <f>Plan1!E131</f>
        <v>0</v>
      </c>
      <c r="F138" s="471">
        <f>Plan1!G131</f>
        <v>0</v>
      </c>
      <c r="G138" s="443"/>
      <c r="H138" s="471">
        <f t="shared" si="3"/>
        <v>0</v>
      </c>
      <c r="I138" s="482">
        <f t="shared" si="2"/>
        <v>0</v>
      </c>
    </row>
    <row r="139" spans="1:9" ht="50.25" customHeight="1">
      <c r="A139" s="442" t="str">
        <f>Plan1!C132</f>
        <v>9.20</v>
      </c>
      <c r="B139" s="442" t="str">
        <f>Plan1!B132</f>
        <v>74131/004</v>
      </c>
      <c r="C139" s="903" t="str">
        <f>Plan1!D132</f>
        <v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v>
      </c>
      <c r="D139" s="903"/>
      <c r="E139" s="477" t="str">
        <f>Plan1!E132</f>
        <v>UN</v>
      </c>
      <c r="F139" s="471">
        <f>Plan1!G132</f>
        <v>1</v>
      </c>
      <c r="G139" s="443"/>
      <c r="H139" s="471">
        <f t="shared" si="3"/>
        <v>0</v>
      </c>
      <c r="I139" s="482">
        <f t="shared" si="2"/>
        <v>0</v>
      </c>
    </row>
    <row r="140" spans="1:9" ht="15.75" customHeight="1">
      <c r="A140" s="442" t="str">
        <f>Plan1!C133</f>
        <v>9.21</v>
      </c>
      <c r="B140" s="442" t="str">
        <f>Plan1!B133</f>
        <v>74130/006</v>
      </c>
      <c r="C140" s="903" t="str">
        <f>Plan1!D133</f>
        <v>DISJUNTOR TERMOMAGNÉTICO TRIPOLAR 125A CAPAC. INTERRUP. 25KA-CURVA C</v>
      </c>
      <c r="D140" s="903"/>
      <c r="E140" s="477" t="str">
        <f>Plan1!E133</f>
        <v>UN</v>
      </c>
      <c r="F140" s="471">
        <f>Plan1!G133</f>
        <v>1</v>
      </c>
      <c r="G140" s="443"/>
      <c r="H140" s="471">
        <f t="shared" si="3"/>
        <v>0</v>
      </c>
      <c r="I140" s="482">
        <f t="shared" si="2"/>
        <v>0</v>
      </c>
    </row>
    <row r="141" spans="1:9" ht="15.75" customHeight="1">
      <c r="A141" s="442" t="str">
        <f>Plan1!C134</f>
        <v>9.22</v>
      </c>
      <c r="B141" s="442" t="str">
        <f>Plan1!B134</f>
        <v>74130/005</v>
      </c>
      <c r="C141" s="903" t="str">
        <f>Plan1!D134</f>
        <v>DISJUNTOR TERMOMAGNÉTICO TRIPOLAR 100A CAPAC. INTERRUP. 25KA-CURVA C</v>
      </c>
      <c r="D141" s="903"/>
      <c r="E141" s="477" t="str">
        <f>Plan1!E134</f>
        <v>UN</v>
      </c>
      <c r="F141" s="471">
        <f>Plan1!G134</f>
        <v>1</v>
      </c>
      <c r="G141" s="443"/>
      <c r="H141" s="471">
        <f t="shared" si="3"/>
        <v>0</v>
      </c>
      <c r="I141" s="482">
        <f t="shared" si="2"/>
        <v>0</v>
      </c>
    </row>
    <row r="142" spans="1:9" ht="22.5" customHeight="1">
      <c r="A142" s="442" t="str">
        <f>Plan1!C135</f>
        <v>9.23</v>
      </c>
      <c r="B142" s="442" t="str">
        <f>Plan1!B135</f>
        <v>SPDA-PRF-005</v>
      </c>
      <c r="C142" s="903" t="str">
        <f>Plan1!D135</f>
        <v>PARA-RAIO DE LATAO CROMADO, COBRE CROMADO OU
ACO INOXIDAVEL, TIPO FRANKLIN</v>
      </c>
      <c r="D142" s="903"/>
      <c r="E142" s="477" t="str">
        <f>Plan1!E135</f>
        <v>UN</v>
      </c>
      <c r="F142" s="471">
        <f>Plan1!G135</f>
        <v>1</v>
      </c>
      <c r="G142" s="443"/>
      <c r="H142" s="471">
        <f t="shared" si="3"/>
        <v>0</v>
      </c>
      <c r="I142" s="482">
        <f t="shared" si="2"/>
        <v>0</v>
      </c>
    </row>
    <row r="143" spans="1:9" hidden="1">
      <c r="A143" s="442">
        <f>Plan1!C136</f>
        <v>0</v>
      </c>
      <c r="B143" s="442">
        <f>Plan1!B136</f>
        <v>0</v>
      </c>
      <c r="C143" s="903"/>
      <c r="D143" s="903"/>
      <c r="E143" s="477">
        <f>Plan1!E136</f>
        <v>0</v>
      </c>
      <c r="F143" s="471">
        <f>Plan1!G136</f>
        <v>0</v>
      </c>
      <c r="G143" s="443"/>
      <c r="H143" s="471">
        <f t="shared" si="3"/>
        <v>0</v>
      </c>
      <c r="I143" s="482">
        <f t="shared" si="2"/>
        <v>0</v>
      </c>
    </row>
    <row r="144" spans="1:9" hidden="1">
      <c r="A144" s="442">
        <f>Plan1!C137</f>
        <v>0</v>
      </c>
      <c r="B144" s="442">
        <f>Plan1!B137</f>
        <v>0</v>
      </c>
      <c r="C144" s="903">
        <f>Plan1!D137</f>
        <v>0</v>
      </c>
      <c r="D144" s="903"/>
      <c r="E144" s="477">
        <f>Plan1!E137</f>
        <v>0</v>
      </c>
      <c r="F144" s="471">
        <f>Plan1!G137</f>
        <v>0</v>
      </c>
      <c r="G144" s="443"/>
      <c r="H144" s="471">
        <f t="shared" si="3"/>
        <v>0</v>
      </c>
      <c r="I144" s="482">
        <f t="shared" si="2"/>
        <v>0</v>
      </c>
    </row>
    <row r="145" spans="1:9" ht="32.25" customHeight="1">
      <c r="A145" s="442" t="str">
        <f>Plan1!C138</f>
        <v>9.24</v>
      </c>
      <c r="B145" s="442" t="str">
        <f>Plan1!B138</f>
        <v>74131/004</v>
      </c>
      <c r="C145" s="903" t="str">
        <f>Plan1!D138</f>
        <v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v>
      </c>
      <c r="D145" s="903"/>
      <c r="E145" s="477" t="str">
        <f>Plan1!E138</f>
        <v>UN</v>
      </c>
      <c r="F145" s="471">
        <f>Plan1!G138</f>
        <v>2</v>
      </c>
      <c r="G145" s="443"/>
      <c r="H145" s="471">
        <f t="shared" si="3"/>
        <v>0</v>
      </c>
      <c r="I145" s="482">
        <f t="shared" si="2"/>
        <v>0</v>
      </c>
    </row>
    <row r="146" spans="1:9" ht="18.75" customHeight="1">
      <c r="A146" s="442" t="str">
        <f>Plan1!C139</f>
        <v>9.25</v>
      </c>
      <c r="B146" s="442">
        <f>Plan1!B139</f>
        <v>20</v>
      </c>
      <c r="C146" s="903" t="str">
        <f>Plan1!D139</f>
        <v>INTERRUPTOR DIFERENCIAL 4X63A SENS. 30MA (TETRAPOLAR)</v>
      </c>
      <c r="D146" s="903"/>
      <c r="E146" s="477" t="str">
        <f>Plan1!E139</f>
        <v>UN</v>
      </c>
      <c r="F146" s="471">
        <f>Plan1!G139</f>
        <v>2</v>
      </c>
      <c r="G146" s="443"/>
      <c r="H146" s="471">
        <f t="shared" si="3"/>
        <v>0</v>
      </c>
      <c r="I146" s="482">
        <f t="shared" si="2"/>
        <v>0</v>
      </c>
    </row>
    <row r="147" spans="1:9" ht="30.75" customHeight="1">
      <c r="A147" s="442" t="str">
        <f>Plan1!C140</f>
        <v>9.26</v>
      </c>
      <c r="B147" s="442" t="str">
        <f>Plan1!B140</f>
        <v>SPDA-PRF-005</v>
      </c>
      <c r="C147" s="903" t="str">
        <f>Plan1!D140</f>
        <v>PARA-RAIO DE LATAO CROMADO, COBRE CROMADO OU
ACO INOXIDAVEL, TIPO FRANKLIN</v>
      </c>
      <c r="D147" s="903"/>
      <c r="E147" s="477" t="str">
        <f>Plan1!E140</f>
        <v>UN</v>
      </c>
      <c r="F147" s="471">
        <f>Plan1!G140</f>
        <v>3</v>
      </c>
      <c r="G147" s="443"/>
      <c r="H147" s="471">
        <f t="shared" si="3"/>
        <v>0</v>
      </c>
      <c r="I147" s="482">
        <f t="shared" si="2"/>
        <v>0</v>
      </c>
    </row>
    <row r="148" spans="1:9" ht="15.75" customHeight="1">
      <c r="A148" s="442" t="str">
        <f>Plan1!C141</f>
        <v>9.27</v>
      </c>
      <c r="B148" s="442" t="str">
        <f>Plan1!B141</f>
        <v>74130/005</v>
      </c>
      <c r="C148" s="903" t="str">
        <f>Plan1!D141</f>
        <v>DISJUNTOR TERMOMAGNÉTICO TRIPOLAR 80A CAPAC. INTERRUP. 25KA-CURVA C</v>
      </c>
      <c r="D148" s="903"/>
      <c r="E148" s="477" t="str">
        <f>Plan1!E141</f>
        <v>UN</v>
      </c>
      <c r="F148" s="471">
        <f>Plan1!G141</f>
        <v>2</v>
      </c>
      <c r="G148" s="443"/>
      <c r="H148" s="471">
        <f t="shared" si="3"/>
        <v>0</v>
      </c>
      <c r="I148" s="482">
        <f t="shared" si="2"/>
        <v>0</v>
      </c>
    </row>
    <row r="149" spans="1:9" ht="15.75" customHeight="1">
      <c r="A149" s="442" t="str">
        <f>Plan1!C142</f>
        <v>9.28</v>
      </c>
      <c r="B149" s="442" t="str">
        <f>Plan1!B142</f>
        <v>74130/001</v>
      </c>
      <c r="C149" s="903" t="str">
        <f>Plan1!D142</f>
        <v>DISJUNTOR TERMOMAGNETICO MONOPOLAR PADRAO NEMA (AMERICANO) 10 A 30A</v>
      </c>
      <c r="D149" s="903"/>
      <c r="E149" s="477" t="str">
        <f>Plan1!E142</f>
        <v>UN</v>
      </c>
      <c r="F149" s="471">
        <f>Plan1!G142</f>
        <v>10</v>
      </c>
      <c r="G149" s="443"/>
      <c r="H149" s="471">
        <f t="shared" si="3"/>
        <v>0</v>
      </c>
      <c r="I149" s="482">
        <f t="shared" si="2"/>
        <v>0</v>
      </c>
    </row>
    <row r="150" spans="1:9" ht="15.75" customHeight="1">
      <c r="A150" s="442" t="str">
        <f>Plan1!C143</f>
        <v>9.29</v>
      </c>
      <c r="B150" s="442" t="str">
        <f>Plan1!B143</f>
        <v>74130/002</v>
      </c>
      <c r="C150" s="903" t="str">
        <f>Plan1!D143</f>
        <v>DISJUNTOR TERMOMAGNETICO MONOPOLAR PADRAO NEMA (AMERICANO) 35 A 50A</v>
      </c>
      <c r="D150" s="903"/>
      <c r="E150" s="477" t="str">
        <f>Plan1!E143</f>
        <v>UN</v>
      </c>
      <c r="F150" s="471">
        <f>Plan1!G143</f>
        <v>10</v>
      </c>
      <c r="G150" s="443"/>
      <c r="H150" s="471">
        <f t="shared" si="3"/>
        <v>0</v>
      </c>
      <c r="I150" s="482">
        <f t="shared" ref="I150:I213" si="4">F150*H150</f>
        <v>0</v>
      </c>
    </row>
    <row r="151" spans="1:9" ht="15.75" customHeight="1">
      <c r="A151" s="442" t="str">
        <f>Plan1!C144</f>
        <v>9.30</v>
      </c>
      <c r="B151" s="442" t="str">
        <f>Plan1!B144</f>
        <v>74130/003</v>
      </c>
      <c r="C151" s="903" t="str">
        <f>Plan1!D144</f>
        <v>DISJUNTOR TERMOMAGNETICO BIPOLAR PADRAO NEMA (AMERICANO) 10 A 50A</v>
      </c>
      <c r="D151" s="903"/>
      <c r="E151" s="477" t="str">
        <f>Plan1!E144</f>
        <v>UN</v>
      </c>
      <c r="F151" s="471">
        <f>Plan1!G144</f>
        <v>5</v>
      </c>
      <c r="G151" s="443"/>
      <c r="H151" s="471">
        <f t="shared" ref="H151:H214" si="5">ROUND(G151+(G151*$I$11),2)</f>
        <v>0</v>
      </c>
      <c r="I151" s="482">
        <f t="shared" si="4"/>
        <v>0</v>
      </c>
    </row>
    <row r="152" spans="1:9" hidden="1">
      <c r="A152" s="442">
        <f>Plan1!C145</f>
        <v>0</v>
      </c>
      <c r="B152" s="442">
        <f>Plan1!B145</f>
        <v>0</v>
      </c>
      <c r="C152" s="903">
        <f>Plan1!D145</f>
        <v>0</v>
      </c>
      <c r="D152" s="903"/>
      <c r="E152" s="477">
        <f>Plan1!E145</f>
        <v>0</v>
      </c>
      <c r="F152" s="471">
        <f>Plan1!G145</f>
        <v>0</v>
      </c>
      <c r="G152" s="443"/>
      <c r="H152" s="471">
        <f t="shared" si="5"/>
        <v>0</v>
      </c>
      <c r="I152" s="482">
        <f t="shared" si="4"/>
        <v>0</v>
      </c>
    </row>
    <row r="153" spans="1:9" ht="15.75" customHeight="1">
      <c r="A153" s="442">
        <f>Plan1!C146</f>
        <v>0</v>
      </c>
      <c r="B153" s="442">
        <f>Plan1!B146</f>
        <v>0</v>
      </c>
      <c r="C153" s="916" t="str">
        <f>Plan1!D146</f>
        <v>EQUIPAMENTOS LÓGICA E TELEFONIA</v>
      </c>
      <c r="D153" s="916"/>
      <c r="E153" s="477">
        <f>Plan1!E146</f>
        <v>0</v>
      </c>
      <c r="F153" s="471">
        <f>Plan1!G146</f>
        <v>0</v>
      </c>
      <c r="G153" s="443"/>
      <c r="H153" s="471">
        <f t="shared" si="5"/>
        <v>0</v>
      </c>
      <c r="I153" s="482">
        <f t="shared" si="4"/>
        <v>0</v>
      </c>
    </row>
    <row r="154" spans="1:9" ht="15.75" customHeight="1">
      <c r="A154" s="442" t="str">
        <f>Plan1!C147</f>
        <v>9.31</v>
      </c>
      <c r="B154" s="442" t="str">
        <f>Plan1!B147</f>
        <v>ELE-PLA-045</v>
      </c>
      <c r="C154" s="903" t="str">
        <f>Plan1!D147</f>
        <v>PLACA 4X4" COM UMA TOMADA DE LOGICA TIPO RJ45 CAT. 6</v>
      </c>
      <c r="D154" s="903"/>
      <c r="E154" s="477" t="str">
        <f>Plan1!E147</f>
        <v>UN</v>
      </c>
      <c r="F154" s="471">
        <f>Plan1!G147</f>
        <v>12</v>
      </c>
      <c r="G154" s="443"/>
      <c r="H154" s="471">
        <f t="shared" si="5"/>
        <v>0</v>
      </c>
      <c r="I154" s="482">
        <f t="shared" si="4"/>
        <v>0</v>
      </c>
    </row>
    <row r="155" spans="1:9" ht="15.75" customHeight="1">
      <c r="A155" s="442" t="str">
        <f>Plan1!C148</f>
        <v>9.32</v>
      </c>
      <c r="B155" s="442" t="str">
        <f>Plan1!B148</f>
        <v>INST-STVAL-005</v>
      </c>
      <c r="C155" s="903" t="str">
        <f>Plan1!D148</f>
        <v>PONTO PARA INSTALAÇÃO DE LÓGICA</v>
      </c>
      <c r="D155" s="903"/>
      <c r="E155" s="477" t="str">
        <f>Plan1!E148</f>
        <v>PT</v>
      </c>
      <c r="F155" s="471">
        <f>Plan1!G148</f>
        <v>12</v>
      </c>
      <c r="G155" s="443"/>
      <c r="H155" s="471">
        <f t="shared" si="5"/>
        <v>0</v>
      </c>
      <c r="I155" s="482">
        <f t="shared" si="4"/>
        <v>0</v>
      </c>
    </row>
    <row r="156" spans="1:9" ht="33" customHeight="1">
      <c r="A156" s="442" t="str">
        <f>Plan1!C149</f>
        <v>9.33</v>
      </c>
      <c r="B156" s="442" t="str">
        <f>Plan1!B149</f>
        <v>CAB-CER-010</v>
      </c>
      <c r="C156" s="903" t="str">
        <f>Plan1!D149</f>
        <v>CERTIFICAÇÃO DO CABEAMENTO HORIZONTAL CONFORME NORMAS PARA
ATENDIMENTO DA CATEGORIA 6</v>
      </c>
      <c r="D156" s="903"/>
      <c r="E156" s="477" t="str">
        <f>Plan1!E149</f>
        <v>PT</v>
      </c>
      <c r="F156" s="471">
        <f>Plan1!G149</f>
        <v>12</v>
      </c>
      <c r="G156" s="443"/>
      <c r="H156" s="471">
        <f t="shared" si="5"/>
        <v>0</v>
      </c>
      <c r="I156" s="482">
        <f t="shared" si="4"/>
        <v>0</v>
      </c>
    </row>
    <row r="157" spans="1:9" ht="15.75" customHeight="1">
      <c r="A157" s="442" t="str">
        <f>Plan1!C150</f>
        <v>9.34</v>
      </c>
      <c r="B157" s="442" t="str">
        <f>Plan1!B150</f>
        <v>INST-TEL-005</v>
      </c>
      <c r="C157" s="903" t="str">
        <f>Plan1!D150</f>
        <v>PONTO PARA INSTALAÇÃO DE TELEFONIA</v>
      </c>
      <c r="D157" s="903"/>
      <c r="E157" s="477" t="str">
        <f>Plan1!E150</f>
        <v>PT</v>
      </c>
      <c r="F157" s="471">
        <f>Plan1!G150</f>
        <v>9</v>
      </c>
      <c r="G157" s="443"/>
      <c r="H157" s="471">
        <f t="shared" si="5"/>
        <v>0</v>
      </c>
      <c r="I157" s="482">
        <f t="shared" si="4"/>
        <v>0</v>
      </c>
    </row>
    <row r="158" spans="1:9" ht="32.25" customHeight="1">
      <c r="A158" s="442" t="str">
        <f>Plan1!C151</f>
        <v>9.35</v>
      </c>
      <c r="B158" s="442" t="str">
        <f>Plan1!B151</f>
        <v>CAB-RACK-005</v>
      </c>
      <c r="C158" s="903" t="str">
        <f>Plan1!D151</f>
        <v>RACK 10U'S TIPO AUTO PORTANTE C/ PORTA EM ACRILICO E CHAVE FRONTAL E LATERAL,
COM 2 OU 4 VENTILADORES DE TETO.</v>
      </c>
      <c r="D158" s="903"/>
      <c r="E158" s="477" t="str">
        <f>Plan1!E151</f>
        <v>UN</v>
      </c>
      <c r="F158" s="471">
        <f>Plan1!G151</f>
        <v>1</v>
      </c>
      <c r="G158" s="443"/>
      <c r="H158" s="471">
        <f t="shared" si="5"/>
        <v>0</v>
      </c>
      <c r="I158" s="482">
        <f t="shared" si="4"/>
        <v>0</v>
      </c>
    </row>
    <row r="159" spans="1:9" ht="15.75" customHeight="1">
      <c r="A159" s="442" t="str">
        <f>Plan1!C152</f>
        <v>9.36</v>
      </c>
      <c r="B159" s="442">
        <f>Plan1!B152</f>
        <v>162</v>
      </c>
      <c r="C159" s="903" t="str">
        <f>Plan1!D152</f>
        <v>SWITCH 24 PORTAS 10/100/1000 GERENCIAVEL</v>
      </c>
      <c r="D159" s="903"/>
      <c r="E159" s="477" t="str">
        <f>Plan1!E152</f>
        <v>UN</v>
      </c>
      <c r="F159" s="471">
        <f>Plan1!G152</f>
        <v>1</v>
      </c>
      <c r="G159" s="443"/>
      <c r="H159" s="471">
        <f t="shared" si="5"/>
        <v>0</v>
      </c>
      <c r="I159" s="482">
        <f t="shared" si="4"/>
        <v>0</v>
      </c>
    </row>
    <row r="160" spans="1:9" ht="15.75" customHeight="1">
      <c r="A160" s="442" t="str">
        <f>Plan1!C153</f>
        <v>9.37</v>
      </c>
      <c r="B160" s="442">
        <f>Plan1!B153</f>
        <v>176</v>
      </c>
      <c r="C160" s="903" t="str">
        <f>Plan1!D153</f>
        <v>VOICE PANEL 24 PORTAS 10/100/1000 GERENCIAVEL</v>
      </c>
      <c r="D160" s="903"/>
      <c r="E160" s="477" t="str">
        <f>Plan1!E153</f>
        <v>UN</v>
      </c>
      <c r="F160" s="471">
        <f>Plan1!G153</f>
        <v>1</v>
      </c>
      <c r="G160" s="443"/>
      <c r="H160" s="471">
        <f t="shared" si="5"/>
        <v>0</v>
      </c>
      <c r="I160" s="482">
        <f t="shared" si="4"/>
        <v>0</v>
      </c>
    </row>
    <row r="161" spans="1:11" ht="15.75" customHeight="1">
      <c r="A161" s="442" t="str">
        <f>Plan1!C154</f>
        <v>9.38</v>
      </c>
      <c r="B161" s="442" t="str">
        <f>Plan1!B154</f>
        <v>ELE-PLA-030</v>
      </c>
      <c r="C161" s="903" t="str">
        <f>Plan1!D154</f>
        <v>PLACA SAÍDA DE FIO - 4"X4" - ANTENA DE TV</v>
      </c>
      <c r="D161" s="903"/>
      <c r="E161" s="477" t="str">
        <f>Plan1!E154</f>
        <v>UN</v>
      </c>
      <c r="F161" s="471">
        <f>Plan1!G154</f>
        <v>2</v>
      </c>
      <c r="G161" s="443"/>
      <c r="H161" s="471">
        <f t="shared" si="5"/>
        <v>0</v>
      </c>
      <c r="I161" s="482">
        <f t="shared" si="4"/>
        <v>0</v>
      </c>
    </row>
    <row r="162" spans="1:11" ht="15.75" customHeight="1">
      <c r="A162" s="442" t="str">
        <f>Plan1!C155</f>
        <v>9.39</v>
      </c>
      <c r="B162" s="442" t="str">
        <f>Plan1!B155</f>
        <v>INST-STVAL-005</v>
      </c>
      <c r="C162" s="903" t="str">
        <f>Plan1!D155</f>
        <v>PONTO PARA INSTALAÇÃO DE ANTENA DE TV</v>
      </c>
      <c r="D162" s="903"/>
      <c r="E162" s="477" t="str">
        <f>Plan1!E155</f>
        <v>PT</v>
      </c>
      <c r="F162" s="471">
        <f>Plan1!G155</f>
        <v>2</v>
      </c>
      <c r="G162" s="443"/>
      <c r="H162" s="471">
        <f t="shared" si="5"/>
        <v>0</v>
      </c>
      <c r="I162" s="482">
        <f t="shared" si="4"/>
        <v>0</v>
      </c>
    </row>
    <row r="163" spans="1:11" ht="15.75" customHeight="1">
      <c r="A163" s="442" t="str">
        <f>Plan1!C156</f>
        <v>9.40</v>
      </c>
      <c r="B163" s="442">
        <f>Plan1!B156</f>
        <v>73749</v>
      </c>
      <c r="C163" s="903" t="str">
        <f>Plan1!D156</f>
        <v>CAIXA TELEFONICA (400X400X120MM) DE EMBUTIR</v>
      </c>
      <c r="D163" s="903"/>
      <c r="E163" s="477" t="str">
        <f>Plan1!E156</f>
        <v>UN</v>
      </c>
      <c r="F163" s="471">
        <f>Plan1!G156</f>
        <v>1</v>
      </c>
      <c r="G163" s="443"/>
      <c r="H163" s="471">
        <f t="shared" si="5"/>
        <v>0</v>
      </c>
      <c r="I163" s="482">
        <f t="shared" si="4"/>
        <v>0</v>
      </c>
    </row>
    <row r="164" spans="1:11" ht="30.75" customHeight="1">
      <c r="A164" s="442" t="str">
        <f>Plan1!C157</f>
        <v>9.41</v>
      </c>
      <c r="B164" s="442" t="str">
        <f>Plan1!B157</f>
        <v>73749/001</v>
      </c>
      <c r="C164" s="903" t="str">
        <f>Plan1!D157</f>
        <v>CAIXA DE PASSAGEM EM ALVENARIA TIPO R1 C/ TAMPA DE FERRO FUNDIDO E ARO TP1F
COMPLETA</v>
      </c>
      <c r="D164" s="903"/>
      <c r="E164" s="477" t="str">
        <f>Plan1!E157</f>
        <v>UN</v>
      </c>
      <c r="F164" s="471">
        <f>Plan1!G157</f>
        <v>3</v>
      </c>
      <c r="G164" s="443"/>
      <c r="H164" s="471">
        <f t="shared" si="5"/>
        <v>0</v>
      </c>
      <c r="I164" s="482">
        <f t="shared" si="4"/>
        <v>0</v>
      </c>
    </row>
    <row r="165" spans="1:11" hidden="1">
      <c r="A165" s="442">
        <f>Plan1!C158</f>
        <v>0</v>
      </c>
      <c r="B165" s="442">
        <f>Plan1!B158</f>
        <v>0</v>
      </c>
      <c r="C165" s="903">
        <f>Plan1!D158</f>
        <v>0</v>
      </c>
      <c r="D165" s="903"/>
      <c r="E165" s="477">
        <f>Plan1!E158</f>
        <v>0</v>
      </c>
      <c r="F165" s="471">
        <f>Plan1!G158</f>
        <v>0</v>
      </c>
      <c r="G165" s="443"/>
      <c r="H165" s="471">
        <f t="shared" si="5"/>
        <v>0</v>
      </c>
      <c r="I165" s="482">
        <f t="shared" si="4"/>
        <v>0</v>
      </c>
    </row>
    <row r="166" spans="1:11">
      <c r="A166" s="455">
        <f>Plan1!C159</f>
        <v>10</v>
      </c>
      <c r="B166" s="455">
        <f>Plan1!B159</f>
        <v>0</v>
      </c>
      <c r="C166" s="918" t="str">
        <f>Plan1!D159</f>
        <v>INSTALAÇÕES HIDAULICAS</v>
      </c>
      <c r="D166" s="918"/>
      <c r="E166" s="479">
        <f>Plan1!E159</f>
        <v>0</v>
      </c>
      <c r="F166" s="474">
        <f>Plan1!G159</f>
        <v>0</v>
      </c>
      <c r="G166" s="453"/>
      <c r="H166" s="471">
        <f t="shared" si="5"/>
        <v>0</v>
      </c>
      <c r="I166" s="485">
        <f t="shared" si="4"/>
        <v>0</v>
      </c>
      <c r="J166" s="454">
        <f>SUM(I168:I200)</f>
        <v>0</v>
      </c>
    </row>
    <row r="167" spans="1:11" ht="15.75" customHeight="1">
      <c r="A167" s="442">
        <f>Plan1!C160</f>
        <v>0</v>
      </c>
      <c r="B167" s="442">
        <f>Plan1!B160</f>
        <v>0</v>
      </c>
      <c r="C167" s="903" t="str">
        <f>Plan1!D160</f>
        <v>LOUÇAS E APARELHOS SANITÁRIOS</v>
      </c>
      <c r="D167" s="903"/>
      <c r="E167" s="477">
        <f>Plan1!E160</f>
        <v>0</v>
      </c>
      <c r="F167" s="471">
        <f>Plan1!G160</f>
        <v>0</v>
      </c>
      <c r="G167" s="443"/>
      <c r="H167" s="471">
        <f t="shared" si="5"/>
        <v>0</v>
      </c>
      <c r="I167" s="482">
        <f t="shared" si="4"/>
        <v>0</v>
      </c>
      <c r="K167" s="456"/>
    </row>
    <row r="168" spans="1:11" ht="33.75" customHeight="1">
      <c r="A168" s="442" t="str">
        <f>Plan1!C161</f>
        <v>10.1</v>
      </c>
      <c r="B168" s="442">
        <f>Plan1!B161</f>
        <v>6021</v>
      </c>
      <c r="C168" s="903" t="str">
        <f>Plan1!D161</f>
        <v>VASO SANITARIO SIFONADO LOUÇA BRANCA PADRAO POPULAR, COM CONJUNTO PARA
FIXAÇAO PARA VASO SANITÁRIO COM PARAFUSO, ARRUELA E BUCHA</v>
      </c>
      <c r="D168" s="903"/>
      <c r="E168" s="477" t="str">
        <f>Plan1!E161</f>
        <v>UN</v>
      </c>
      <c r="F168" s="471">
        <f>Plan1!G161</f>
        <v>3</v>
      </c>
      <c r="G168" s="443"/>
      <c r="H168" s="471">
        <f t="shared" si="5"/>
        <v>0</v>
      </c>
      <c r="I168" s="482">
        <f t="shared" si="4"/>
        <v>0</v>
      </c>
      <c r="K168" s="456">
        <f>'Planilha 2014'!K162</f>
        <v>498.39</v>
      </c>
    </row>
    <row r="169" spans="1:11" ht="30.75" customHeight="1">
      <c r="A169" s="442" t="str">
        <f>Plan1!C162</f>
        <v>10.2</v>
      </c>
      <c r="B169" s="442" t="str">
        <f>Plan1!B162</f>
        <v>LOU-VAS-035</v>
      </c>
      <c r="C169" s="903" t="str">
        <f>Plan1!D162</f>
        <v>VASO SANITARIO  SIFONADO  LOUÇA  BRANCA  PADRAO  PNE, COM CONJUNTO  PARA FIXAÇAO PARA VASO SANITÁRIO COM PARAFUSO, ARRUELA E BUCHA, INCL ASSENTO</v>
      </c>
      <c r="D169" s="903"/>
      <c r="E169" s="477" t="str">
        <f>Plan1!E162</f>
        <v>UN</v>
      </c>
      <c r="F169" s="471">
        <f>Plan1!G162</f>
        <v>4</v>
      </c>
      <c r="G169" s="443"/>
      <c r="H169" s="471">
        <f t="shared" si="5"/>
        <v>0</v>
      </c>
      <c r="I169" s="482">
        <f t="shared" si="4"/>
        <v>0</v>
      </c>
      <c r="K169" s="456">
        <f>'Planilha 2014'!K163</f>
        <v>1581.8</v>
      </c>
    </row>
    <row r="170" spans="1:11" ht="15.75" customHeight="1">
      <c r="A170" s="442" t="str">
        <f>Plan1!C163</f>
        <v>10.3</v>
      </c>
      <c r="B170" s="442" t="str">
        <f>Plan1!B163</f>
        <v>ACE-PAP-020</v>
      </c>
      <c r="C170" s="903" t="str">
        <f>Plan1!D163</f>
        <v>PORTA PAPEL HIGIÊNICO ROLÃO EM PLASTICO ABS</v>
      </c>
      <c r="D170" s="903"/>
      <c r="E170" s="477" t="str">
        <f>Plan1!E163</f>
        <v>UN</v>
      </c>
      <c r="F170" s="471">
        <f>Plan1!G163</f>
        <v>7</v>
      </c>
      <c r="G170" s="443"/>
      <c r="H170" s="471">
        <f t="shared" si="5"/>
        <v>0</v>
      </c>
      <c r="I170" s="482">
        <f t="shared" si="4"/>
        <v>0</v>
      </c>
      <c r="K170" s="456">
        <f>'Planilha 2014'!K164</f>
        <v>358.33</v>
      </c>
    </row>
    <row r="171" spans="1:11" ht="31.5" customHeight="1">
      <c r="A171" s="442" t="str">
        <f>Plan1!C164</f>
        <v>10.4</v>
      </c>
      <c r="B171" s="442">
        <f>Plan1!B164</f>
        <v>86904</v>
      </c>
      <c r="C171" s="903" t="str">
        <f>Plan1!D164</f>
        <v>LAVATORIO LOUCA BRANCA SUSPENSO 29,5 X 39,0CM, PADRAO POPULAR, COM SIFAO PLASTICO TIPO COPO 1", VALVULA EM PLASTICO BRANCO 1" E CONJUNTO PARA FIXACAO</v>
      </c>
      <c r="D171" s="903"/>
      <c r="E171" s="477" t="str">
        <f>Plan1!E164</f>
        <v>UN</v>
      </c>
      <c r="F171" s="471">
        <f>Plan1!G164</f>
        <v>17</v>
      </c>
      <c r="G171" s="443"/>
      <c r="H171" s="471">
        <f t="shared" si="5"/>
        <v>0</v>
      </c>
      <c r="I171" s="482">
        <f t="shared" si="4"/>
        <v>0</v>
      </c>
      <c r="K171" s="456">
        <f>'Planilha 2014'!K165</f>
        <v>1845.35</v>
      </c>
    </row>
    <row r="172" spans="1:11" ht="15.75" customHeight="1">
      <c r="A172" s="442" t="str">
        <f>Plan1!C165</f>
        <v>10.5</v>
      </c>
      <c r="B172" s="442" t="str">
        <f>Plan1!B165</f>
        <v>SEE-LAV-005</v>
      </c>
      <c r="C172" s="903" t="str">
        <f>Plan1!D165</f>
        <v>LAVATORIO EM INOX PARA ESCOVAÇÃO, INCL VALVULAS E SIFÕES, CONF.PROJETO</v>
      </c>
      <c r="D172" s="903"/>
      <c r="E172" s="477" t="str">
        <f>Plan1!E165</f>
        <v>UN</v>
      </c>
      <c r="F172" s="471">
        <f>Plan1!G165</f>
        <v>1</v>
      </c>
      <c r="G172" s="443"/>
      <c r="H172" s="471">
        <f t="shared" si="5"/>
        <v>0</v>
      </c>
      <c r="I172" s="482">
        <f t="shared" si="4"/>
        <v>0</v>
      </c>
      <c r="K172" s="456">
        <f>'Planilha 2014'!K166</f>
        <v>2601.0100000000002</v>
      </c>
    </row>
    <row r="173" spans="1:11" ht="32.25" customHeight="1">
      <c r="A173" s="442" t="str">
        <f>Plan1!C166</f>
        <v>10.6</v>
      </c>
      <c r="B173" s="442">
        <f>Plan1!B166</f>
        <v>86919</v>
      </c>
      <c r="C173" s="903" t="str">
        <f>Plan1!D166</f>
        <v>TANQUE LOUCA BRANCA C/COLUNA MED 56X48CM INCL ACESSORIOS DE FIX FERRAGENS EM METAL CROMADO TORNEIRA DE PRESSAO 1158 DE 1/2"VALVULA DE ESCOAMENTO
1605 E SIFAO 1680 DE 1.1/4"X1.1/2"</v>
      </c>
      <c r="D173" s="903"/>
      <c r="E173" s="477" t="str">
        <f>Plan1!E166</f>
        <v>UN</v>
      </c>
      <c r="F173" s="471">
        <f>Plan1!G166</f>
        <v>1</v>
      </c>
      <c r="G173" s="443"/>
      <c r="H173" s="471">
        <f t="shared" si="5"/>
        <v>0</v>
      </c>
      <c r="I173" s="482">
        <f t="shared" si="4"/>
        <v>0</v>
      </c>
      <c r="K173" s="456">
        <f>'Planilha 2014'!K167</f>
        <v>312.39</v>
      </c>
    </row>
    <row r="174" spans="1:11" ht="15.75" customHeight="1">
      <c r="A174" s="442" t="str">
        <f>Plan1!C167</f>
        <v>10.7</v>
      </c>
      <c r="B174" s="442" t="str">
        <f>Plan1!B167</f>
        <v>ACE-BEB-010</v>
      </c>
      <c r="C174" s="903" t="str">
        <f>Plan1!D167</f>
        <v>BEBEDOURO DE PRESSÃO EM INOX</v>
      </c>
      <c r="D174" s="903"/>
      <c r="E174" s="477" t="str">
        <f>Plan1!E167</f>
        <v>UN</v>
      </c>
      <c r="F174" s="471">
        <f>Plan1!G167</f>
        <v>1</v>
      </c>
      <c r="G174" s="443"/>
      <c r="H174" s="471">
        <f t="shared" si="5"/>
        <v>0</v>
      </c>
      <c r="I174" s="482">
        <f t="shared" si="4"/>
        <v>0</v>
      </c>
      <c r="K174" s="456">
        <f>'Planilha 2014'!K168</f>
        <v>1284.5999999999999</v>
      </c>
    </row>
    <row r="175" spans="1:11" ht="32.25" customHeight="1">
      <c r="A175" s="442" t="str">
        <f>Plan1!C168</f>
        <v>10.8</v>
      </c>
      <c r="B175" s="442" t="str">
        <f>Plan1!B168</f>
        <v>BAN-AÇO-005</v>
      </c>
      <c r="C175" s="903" t="str">
        <f>Plan1!D168</f>
        <v>BANCADA EM INOX COM 1 CUBA (C/VÁLVULA E SIFÃO EM METAL CROMADOS), COMPLETA
CFE PROJETO</v>
      </c>
      <c r="D175" s="903"/>
      <c r="E175" s="477" t="str">
        <f>Plan1!E168</f>
        <v>M²</v>
      </c>
      <c r="F175" s="471">
        <f>Plan1!G168</f>
        <v>15.25</v>
      </c>
      <c r="G175" s="443"/>
      <c r="H175" s="471">
        <f t="shared" si="5"/>
        <v>0</v>
      </c>
      <c r="I175" s="482">
        <f t="shared" si="4"/>
        <v>0</v>
      </c>
      <c r="K175" s="456">
        <f>'Planilha 2014'!K169</f>
        <v>31667.08</v>
      </c>
    </row>
    <row r="176" spans="1:11" ht="22.5" customHeight="1">
      <c r="A176" s="442" t="str">
        <f>Plan1!C169</f>
        <v>10.9</v>
      </c>
      <c r="B176" s="442" t="str">
        <f>Plan1!B169</f>
        <v>BAN-AÇO-005</v>
      </c>
      <c r="C176" s="903" t="str">
        <f>Plan1!D169</f>
        <v>BANCADA EM INOX</v>
      </c>
      <c r="D176" s="903"/>
      <c r="E176" s="477" t="str">
        <f>Plan1!E169</f>
        <v>M²</v>
      </c>
      <c r="F176" s="471">
        <f>Plan1!G169</f>
        <v>2.35</v>
      </c>
      <c r="G176" s="443"/>
      <c r="H176" s="471">
        <f t="shared" si="5"/>
        <v>0</v>
      </c>
      <c r="I176" s="482">
        <f t="shared" si="4"/>
        <v>0</v>
      </c>
      <c r="K176" s="456"/>
    </row>
    <row r="177" spans="1:11" ht="15.75" customHeight="1">
      <c r="A177" s="442" t="str">
        <f>Plan1!C170</f>
        <v>10.10</v>
      </c>
      <c r="B177" s="442" t="str">
        <f>Plan1!B170</f>
        <v>ACE-BAR-010</v>
      </c>
      <c r="C177" s="903" t="str">
        <f>Plan1!D170</f>
        <v>BARRA APOIO PARA DEFICIENTE EM AÇO INOX</v>
      </c>
      <c r="D177" s="903"/>
      <c r="E177" s="477" t="str">
        <f>Plan1!E170</f>
        <v>UNID</v>
      </c>
      <c r="F177" s="471">
        <f>Plan1!G170</f>
        <v>21.6</v>
      </c>
      <c r="G177" s="443"/>
      <c r="H177" s="471">
        <f t="shared" si="5"/>
        <v>0</v>
      </c>
      <c r="I177" s="482">
        <f t="shared" si="4"/>
        <v>0</v>
      </c>
      <c r="K177" s="456"/>
    </row>
    <row r="178" spans="1:11">
      <c r="A178" s="442" t="str">
        <f>Plan1!C171</f>
        <v>10.11</v>
      </c>
      <c r="B178" s="442">
        <f>Plan1!B171</f>
        <v>95</v>
      </c>
      <c r="C178" s="903" t="str">
        <f>Plan1!D171</f>
        <v>EXPURGO EM INOX</v>
      </c>
      <c r="D178" s="903"/>
      <c r="E178" s="477" t="str">
        <f>Plan1!E171</f>
        <v>UN</v>
      </c>
      <c r="F178" s="471">
        <f>Plan1!G171</f>
        <v>1</v>
      </c>
      <c r="G178" s="443"/>
      <c r="H178" s="471">
        <f t="shared" si="5"/>
        <v>0</v>
      </c>
      <c r="I178" s="482">
        <f t="shared" si="4"/>
        <v>0</v>
      </c>
      <c r="K178" s="456"/>
    </row>
    <row r="179" spans="1:11" ht="24.75" customHeight="1">
      <c r="A179" s="442" t="str">
        <f>Plan1!C172</f>
        <v>10.12</v>
      </c>
      <c r="B179" s="442">
        <f>Plan1!B172</f>
        <v>54</v>
      </c>
      <c r="C179" s="903" t="str">
        <f>Plan1!D172</f>
        <v>TORNEIRA AUTOMATICA CROMADA 1/2" OU 3/4" PARA LAVATORIO, COM ENGATE FLEXIVEL
METÁLICO 1/2"X30CM</v>
      </c>
      <c r="D179" s="903"/>
      <c r="E179" s="477" t="str">
        <f>Plan1!E172</f>
        <v>UN</v>
      </c>
      <c r="F179" s="471">
        <f>Plan1!G172</f>
        <v>17</v>
      </c>
      <c r="G179" s="443"/>
      <c r="H179" s="471">
        <f t="shared" si="5"/>
        <v>0</v>
      </c>
      <c r="I179" s="482">
        <f t="shared" si="4"/>
        <v>0</v>
      </c>
      <c r="K179" s="456"/>
    </row>
    <row r="180" spans="1:11" ht="15.75" customHeight="1">
      <c r="A180" s="442" t="str">
        <f>Plan1!C173</f>
        <v>10.13</v>
      </c>
      <c r="B180" s="442">
        <f>Plan1!B173</f>
        <v>86914</v>
      </c>
      <c r="C180" s="903" t="str">
        <f>Plan1!D173</f>
        <v>TORNEIRA CROMADA 1/2" PARA LIMPEZA</v>
      </c>
      <c r="D180" s="903"/>
      <c r="E180" s="477" t="str">
        <f>Plan1!E173</f>
        <v>UN</v>
      </c>
      <c r="F180" s="471">
        <f>Plan1!G173</f>
        <v>5</v>
      </c>
      <c r="G180" s="443"/>
      <c r="H180" s="471">
        <f t="shared" si="5"/>
        <v>0</v>
      </c>
      <c r="I180" s="482">
        <f t="shared" si="4"/>
        <v>0</v>
      </c>
      <c r="K180" s="456"/>
    </row>
    <row r="181" spans="1:11" ht="15.75" customHeight="1">
      <c r="A181" s="442" t="str">
        <f>Plan1!C174</f>
        <v>10.14</v>
      </c>
      <c r="B181" s="442">
        <f>Plan1!B174</f>
        <v>55</v>
      </c>
      <c r="C181" s="903" t="str">
        <f>Plan1!D174</f>
        <v>TORNEIRA AUTOMATICA CROMADA TUBO MOVEL PARA BANCADA 1/2" OU 3/4" PARA PIAS</v>
      </c>
      <c r="D181" s="903"/>
      <c r="E181" s="477" t="str">
        <f>Plan1!E174</f>
        <v>UN</v>
      </c>
      <c r="F181" s="471">
        <f>Plan1!G174</f>
        <v>10</v>
      </c>
      <c r="G181" s="443"/>
      <c r="H181" s="471">
        <f t="shared" si="5"/>
        <v>0</v>
      </c>
      <c r="I181" s="482">
        <f t="shared" si="4"/>
        <v>0</v>
      </c>
      <c r="K181" s="456"/>
    </row>
    <row r="182" spans="1:11" ht="15.75" customHeight="1">
      <c r="A182" s="442" t="str">
        <f>Plan1!C175</f>
        <v>10.15</v>
      </c>
      <c r="B182" s="442">
        <f>Plan1!B175</f>
        <v>9535</v>
      </c>
      <c r="C182" s="903" t="str">
        <f>Plan1!D175</f>
        <v>CHUVEIRO ELETRICO COMUM TIPO DUCHA</v>
      </c>
      <c r="D182" s="903"/>
      <c r="E182" s="477" t="str">
        <f>Plan1!E175</f>
        <v>UN</v>
      </c>
      <c r="F182" s="471">
        <f>Plan1!G175</f>
        <v>3</v>
      </c>
      <c r="G182" s="443"/>
      <c r="H182" s="471">
        <f t="shared" si="5"/>
        <v>0</v>
      </c>
      <c r="I182" s="482">
        <f t="shared" si="4"/>
        <v>0</v>
      </c>
      <c r="K182" s="456"/>
    </row>
    <row r="183" spans="1:11" hidden="1">
      <c r="A183" s="442">
        <f>Plan1!C176</f>
        <v>0</v>
      </c>
      <c r="B183" s="442">
        <f>Plan1!B176</f>
        <v>0</v>
      </c>
      <c r="C183" s="903">
        <f>Plan1!D176</f>
        <v>0</v>
      </c>
      <c r="D183" s="903"/>
      <c r="E183" s="477">
        <f>Plan1!E176</f>
        <v>0</v>
      </c>
      <c r="F183" s="471">
        <f>Plan1!G176</f>
        <v>0</v>
      </c>
      <c r="G183" s="443"/>
      <c r="H183" s="471">
        <f t="shared" si="5"/>
        <v>0</v>
      </c>
      <c r="I183" s="482">
        <f t="shared" si="4"/>
        <v>0</v>
      </c>
      <c r="K183" s="456"/>
    </row>
    <row r="184" spans="1:11" ht="15.75" customHeight="1">
      <c r="A184" s="442" t="str">
        <f>Plan1!C177</f>
        <v>10.16</v>
      </c>
      <c r="B184" s="442">
        <f>Plan1!B177</f>
        <v>89985</v>
      </c>
      <c r="C184" s="903" t="str">
        <f>Plan1!D177</f>
        <v>REGISTRO PRESSAO 3/4" COM CANOPLA ACABAMENTO CROMADO SIMPLES</v>
      </c>
      <c r="D184" s="903"/>
      <c r="E184" s="477" t="str">
        <f>Plan1!E177</f>
        <v>UN</v>
      </c>
      <c r="F184" s="471">
        <f>Plan1!G177</f>
        <v>3</v>
      </c>
      <c r="G184" s="443"/>
      <c r="H184" s="471">
        <f t="shared" si="5"/>
        <v>0</v>
      </c>
      <c r="I184" s="482">
        <f t="shared" si="4"/>
        <v>0</v>
      </c>
      <c r="K184" s="456"/>
    </row>
    <row r="185" spans="1:11" ht="15.75" customHeight="1">
      <c r="A185" s="442" t="str">
        <f>Plan1!C178</f>
        <v>10.17</v>
      </c>
      <c r="B185" s="442">
        <f>Plan1!B178</f>
        <v>40729</v>
      </c>
      <c r="C185" s="903" t="str">
        <f>Plan1!D178</f>
        <v>VALVULA DESCARGA 1.1/2" COM REGISTRO, ACABAMENTO EM METAL CROMADO</v>
      </c>
      <c r="D185" s="903"/>
      <c r="E185" s="477" t="str">
        <f>Plan1!E178</f>
        <v>UN</v>
      </c>
      <c r="F185" s="471">
        <f>Plan1!G178</f>
        <v>8</v>
      </c>
      <c r="G185" s="443"/>
      <c r="H185" s="471">
        <f t="shared" si="5"/>
        <v>0</v>
      </c>
      <c r="I185" s="482">
        <f t="shared" si="4"/>
        <v>0</v>
      </c>
      <c r="K185" s="456"/>
    </row>
    <row r="186" spans="1:11" ht="15.75" hidden="1" customHeight="1">
      <c r="A186" s="442" t="str">
        <f>Plan1!C179</f>
        <v>10.18</v>
      </c>
      <c r="B186" s="442">
        <f>Plan1!B179</f>
        <v>89987</v>
      </c>
      <c r="C186" s="903" t="str">
        <f>Plan1!D179</f>
        <v>REGISTRO GAVETA 3/4" COM CANOPLA ACABAMENTO CROMADO SIMPLES</v>
      </c>
      <c r="D186" s="903"/>
      <c r="E186" s="477" t="str">
        <f>Plan1!E179</f>
        <v>UN</v>
      </c>
      <c r="F186" s="471">
        <f>Plan1!G179</f>
        <v>20</v>
      </c>
      <c r="G186" s="443"/>
      <c r="H186" s="471">
        <f t="shared" si="5"/>
        <v>0</v>
      </c>
      <c r="I186" s="482">
        <f t="shared" si="4"/>
        <v>0</v>
      </c>
      <c r="K186" s="456"/>
    </row>
    <row r="187" spans="1:11" ht="15.75" hidden="1" customHeight="1">
      <c r="A187" s="442" t="str">
        <f>Plan1!C180</f>
        <v>10.19</v>
      </c>
      <c r="B187" s="442" t="str">
        <f>Plan1!B180</f>
        <v>POÇ-ART-085</v>
      </c>
      <c r="C187" s="903" t="str">
        <f>Plan1!D180</f>
        <v>RESERVATÓRIO D'ÁGUA DE FIBRA CILÍNDRICO, CAPACIDADE 5.000L</v>
      </c>
      <c r="D187" s="903"/>
      <c r="E187" s="477" t="str">
        <f>Plan1!E180</f>
        <v>UN</v>
      </c>
      <c r="F187" s="471">
        <f>Plan1!G180</f>
        <v>0</v>
      </c>
      <c r="G187" s="443"/>
      <c r="H187" s="471">
        <f t="shared" si="5"/>
        <v>0</v>
      </c>
      <c r="I187" s="482">
        <f t="shared" si="4"/>
        <v>0</v>
      </c>
      <c r="K187" s="456"/>
    </row>
    <row r="188" spans="1:11">
      <c r="A188" s="442" t="str">
        <f>Plan1!C181</f>
        <v>10.20</v>
      </c>
      <c r="B188" s="442">
        <f>Plan1!B181</f>
        <v>94796</v>
      </c>
      <c r="C188" s="903" t="str">
        <f>Plan1!D181</f>
        <v>TORNEIRA DE BOIA REAL 3/4"</v>
      </c>
      <c r="D188" s="903"/>
      <c r="E188" s="477" t="str">
        <f>Plan1!E181</f>
        <v>UN</v>
      </c>
      <c r="F188" s="471">
        <f>Plan1!G181</f>
        <v>1</v>
      </c>
      <c r="G188" s="443"/>
      <c r="H188" s="471">
        <f t="shared" si="5"/>
        <v>0</v>
      </c>
      <c r="I188" s="482">
        <f t="shared" si="4"/>
        <v>0</v>
      </c>
      <c r="K188" s="456"/>
    </row>
    <row r="189" spans="1:11" ht="15.75" customHeight="1">
      <c r="A189" s="442" t="str">
        <f>Plan1!C182</f>
        <v>10.21</v>
      </c>
      <c r="B189" s="442">
        <f>Plan1!B182</f>
        <v>72618</v>
      </c>
      <c r="C189" s="903" t="str">
        <f>Plan1!D182</f>
        <v>LUVA DE ACO GALVANIZADO 3/4"</v>
      </c>
      <c r="D189" s="903"/>
      <c r="E189" s="477" t="str">
        <f>Plan1!E182</f>
        <v>UN</v>
      </c>
      <c r="F189" s="471">
        <f>Plan1!G182</f>
        <v>1</v>
      </c>
      <c r="G189" s="443"/>
      <c r="H189" s="471">
        <f t="shared" si="5"/>
        <v>0</v>
      </c>
      <c r="I189" s="482">
        <f t="shared" si="4"/>
        <v>0</v>
      </c>
      <c r="K189" s="456"/>
    </row>
    <row r="190" spans="1:11" ht="15.75" hidden="1" customHeight="1">
      <c r="A190" s="442" t="str">
        <f>Plan1!C183</f>
        <v>10.22</v>
      </c>
      <c r="B190" s="442" t="str">
        <f>Plan1!B183</f>
        <v>74185/001</v>
      </c>
      <c r="C190" s="903" t="str">
        <f>Plan1!D183</f>
        <v>REGISTRO GAVETA 3/4" BRUTO LATAO - FORNEC. E INSTALACAO</v>
      </c>
      <c r="D190" s="903"/>
      <c r="E190" s="477" t="str">
        <f>Plan1!E183</f>
        <v>UN</v>
      </c>
      <c r="F190" s="471">
        <f>Plan1!G183</f>
        <v>2</v>
      </c>
      <c r="G190" s="443"/>
      <c r="H190" s="471">
        <f t="shared" si="5"/>
        <v>0</v>
      </c>
      <c r="I190" s="482">
        <f t="shared" si="4"/>
        <v>0</v>
      </c>
      <c r="K190" s="456"/>
    </row>
    <row r="191" spans="1:11" ht="15.75" customHeight="1">
      <c r="A191" s="442" t="str">
        <f>Plan1!C184</f>
        <v>10.23</v>
      </c>
      <c r="B191" s="442">
        <f>Plan1!B184</f>
        <v>89491</v>
      </c>
      <c r="C191" s="903" t="str">
        <f>Plan1!D184</f>
        <v>CAIXA SIFONADA PVC COM GRELHA</v>
      </c>
      <c r="D191" s="903"/>
      <c r="E191" s="477" t="str">
        <f>Plan1!E184</f>
        <v>UN</v>
      </c>
      <c r="F191" s="471">
        <f>Plan1!G184</f>
        <v>11</v>
      </c>
      <c r="G191" s="443"/>
      <c r="H191" s="471">
        <f t="shared" si="5"/>
        <v>0</v>
      </c>
      <c r="I191" s="482">
        <f t="shared" si="4"/>
        <v>0</v>
      </c>
      <c r="K191" s="456"/>
    </row>
    <row r="192" spans="1:11" hidden="1">
      <c r="A192" s="442">
        <f>Plan1!C185</f>
        <v>0</v>
      </c>
      <c r="B192" s="442">
        <f>Plan1!B185</f>
        <v>0</v>
      </c>
      <c r="C192" s="903">
        <f>Plan1!D185</f>
        <v>0</v>
      </c>
      <c r="D192" s="903"/>
      <c r="E192" s="477">
        <f>Plan1!E185</f>
        <v>0</v>
      </c>
      <c r="F192" s="471">
        <f>Plan1!G185</f>
        <v>0</v>
      </c>
      <c r="G192" s="443"/>
      <c r="H192" s="471">
        <f t="shared" si="5"/>
        <v>0</v>
      </c>
      <c r="I192" s="482">
        <f t="shared" si="4"/>
        <v>0</v>
      </c>
      <c r="K192" s="456"/>
    </row>
    <row r="193" spans="1:11" hidden="1">
      <c r="A193" s="442" t="str">
        <f>Plan1!C186</f>
        <v>10.24</v>
      </c>
      <c r="B193" s="442" t="str">
        <f>Plan1!B186</f>
        <v>73959/001</v>
      </c>
      <c r="C193" s="903" t="str">
        <f>Plan1!D186</f>
        <v>PONTO DE AGUA FRIA 3/4"</v>
      </c>
      <c r="D193" s="903"/>
      <c r="E193" s="477" t="str">
        <f>Plan1!E186</f>
        <v>PT</v>
      </c>
      <c r="F193" s="471">
        <f>Plan1!G186</f>
        <v>0</v>
      </c>
      <c r="G193" s="443"/>
      <c r="H193" s="471">
        <f t="shared" si="5"/>
        <v>0</v>
      </c>
      <c r="I193" s="482">
        <f t="shared" si="4"/>
        <v>0</v>
      </c>
      <c r="K193" s="456"/>
    </row>
    <row r="194" spans="1:11" ht="15.75" hidden="1" customHeight="1">
      <c r="A194" s="442" t="str">
        <f>Plan1!C187</f>
        <v>10.25</v>
      </c>
      <c r="B194" s="442" t="str">
        <f>Plan1!B187</f>
        <v>INST-AGU-005</v>
      </c>
      <c r="C194" s="903" t="str">
        <f>Plan1!D187</f>
        <v>PONTO DE AGUA FRIA 1 1/2"</v>
      </c>
      <c r="D194" s="903"/>
      <c r="E194" s="477" t="str">
        <f>Plan1!E187</f>
        <v>UN</v>
      </c>
      <c r="F194" s="471">
        <f>Plan1!G187</f>
        <v>0</v>
      </c>
      <c r="G194" s="443"/>
      <c r="H194" s="471">
        <f t="shared" si="5"/>
        <v>0</v>
      </c>
      <c r="I194" s="482">
        <f t="shared" si="4"/>
        <v>0</v>
      </c>
      <c r="K194" s="456"/>
    </row>
    <row r="195" spans="1:11" ht="15.75" hidden="1" customHeight="1">
      <c r="A195" s="442" t="str">
        <f>Plan1!C188</f>
        <v>10.26</v>
      </c>
      <c r="B195" s="442" t="str">
        <f>Plan1!B188</f>
        <v>INST-ESG-005</v>
      </c>
      <c r="C195" s="903" t="str">
        <f>Plan1!D188</f>
        <v>PONTO DE ESGOTO DN 50</v>
      </c>
      <c r="D195" s="903"/>
      <c r="E195" s="477" t="str">
        <f>Plan1!E188</f>
        <v>UN</v>
      </c>
      <c r="F195" s="471">
        <f>Plan1!G188</f>
        <v>0</v>
      </c>
      <c r="G195" s="443"/>
      <c r="H195" s="471">
        <f t="shared" si="5"/>
        <v>0</v>
      </c>
      <c r="I195" s="482">
        <f t="shared" si="4"/>
        <v>0</v>
      </c>
      <c r="K195" s="456"/>
    </row>
    <row r="196" spans="1:11" hidden="1">
      <c r="A196" s="442" t="str">
        <f>Plan1!C189</f>
        <v>10.27</v>
      </c>
      <c r="B196" s="442" t="str">
        <f>Plan1!B189</f>
        <v>73958/001</v>
      </c>
      <c r="C196" s="903" t="str">
        <f>Plan1!D189</f>
        <v>PONTO DE ESGOTO DN 100</v>
      </c>
      <c r="D196" s="903"/>
      <c r="E196" s="477" t="str">
        <f>Plan1!E189</f>
        <v>PT</v>
      </c>
      <c r="F196" s="471">
        <f>Plan1!G189</f>
        <v>0</v>
      </c>
      <c r="G196" s="443"/>
      <c r="H196" s="471">
        <f t="shared" si="5"/>
        <v>0</v>
      </c>
      <c r="I196" s="482">
        <f t="shared" si="4"/>
        <v>0</v>
      </c>
      <c r="K196" s="456"/>
    </row>
    <row r="197" spans="1:11" hidden="1">
      <c r="A197" s="442">
        <f>Plan1!C190</f>
        <v>0</v>
      </c>
      <c r="B197" s="442">
        <f>Plan1!B190</f>
        <v>0</v>
      </c>
      <c r="C197" s="903">
        <f>Plan1!D190</f>
        <v>0</v>
      </c>
      <c r="D197" s="903"/>
      <c r="E197" s="477">
        <f>Plan1!E190</f>
        <v>0</v>
      </c>
      <c r="F197" s="471">
        <f>Plan1!G190</f>
        <v>0</v>
      </c>
      <c r="G197" s="443"/>
      <c r="H197" s="471">
        <f t="shared" si="5"/>
        <v>0</v>
      </c>
      <c r="I197" s="482">
        <f t="shared" si="4"/>
        <v>0</v>
      </c>
      <c r="K197" s="456"/>
    </row>
    <row r="198" spans="1:11" ht="49.5" customHeight="1">
      <c r="A198" s="442" t="str">
        <f>Plan1!C191</f>
        <v>10.28</v>
      </c>
      <c r="B198" s="442" t="str">
        <f>Plan1!B191</f>
        <v>74104/001</v>
      </c>
      <c r="C198" s="903" t="str">
        <f>Plan1!D191</f>
        <v>CAIXA DE INSPEÇÃO  EM ALVENARIA  DE TIJOLO MACIÇO  60X60X60CM,  REVESTIDA INTERNAMENTO COM BARRA LISA (CIMENTO E AREIA, TRAÇO 1:4) E=2,0CM, COM TAMPA PRÉ-MOLDADA DE CONCRETO E FUNDO DE CONCRETO 15MPA TIPO C - ESCAVAÇÃO E
CONFECÇÃO - ÁGUAS PLUVIAIS E ESGOTO</v>
      </c>
      <c r="D198" s="903"/>
      <c r="E198" s="477" t="str">
        <f>Plan1!E191</f>
        <v>UN</v>
      </c>
      <c r="F198" s="471">
        <f>Plan1!G191</f>
        <v>22</v>
      </c>
      <c r="G198" s="443"/>
      <c r="H198" s="471">
        <f t="shared" si="5"/>
        <v>0</v>
      </c>
      <c r="I198" s="482">
        <f t="shared" si="4"/>
        <v>0</v>
      </c>
      <c r="K198" s="456"/>
    </row>
    <row r="199" spans="1:11" ht="30" customHeight="1">
      <c r="A199" s="442" t="str">
        <f>Plan1!C192</f>
        <v>10.29</v>
      </c>
      <c r="B199" s="442">
        <f>Plan1!B192</f>
        <v>83670</v>
      </c>
      <c r="C199" s="903" t="str">
        <f>Plan1!D192</f>
        <v>TUBO PVC ÁGUAS PLUVIAIS PREDIAL DN 75MM, INCLUSIVE CONEXOES - FORNECIMENTO
E INSTALACAO</v>
      </c>
      <c r="D199" s="903"/>
      <c r="E199" s="477" t="str">
        <f>Plan1!E192</f>
        <v>M</v>
      </c>
      <c r="F199" s="471">
        <f>Plan1!G192</f>
        <v>30.4</v>
      </c>
      <c r="G199" s="443"/>
      <c r="H199" s="471">
        <f t="shared" si="5"/>
        <v>0</v>
      </c>
      <c r="I199" s="482">
        <f t="shared" si="4"/>
        <v>0</v>
      </c>
      <c r="K199" s="456"/>
    </row>
    <row r="200" spans="1:11" ht="32.25" customHeight="1">
      <c r="A200" s="442" t="str">
        <f>Plan1!C193</f>
        <v>10.30</v>
      </c>
      <c r="B200" s="442">
        <f>Plan1!B193</f>
        <v>83671</v>
      </c>
      <c r="C200" s="903" t="str">
        <f>Plan1!D193</f>
        <v>TUBO PVC ESGOTO  /  ÁGUAS PLUVIAIS   PREDIAL  DN 100MM -  FORNECIMENTO   E
INSTALACAO</v>
      </c>
      <c r="D200" s="903"/>
      <c r="E200" s="477" t="str">
        <f>Plan1!E193</f>
        <v>M</v>
      </c>
      <c r="F200" s="471">
        <f>Plan1!G193</f>
        <v>186</v>
      </c>
      <c r="G200" s="443"/>
      <c r="H200" s="471">
        <f t="shared" si="5"/>
        <v>0</v>
      </c>
      <c r="I200" s="482">
        <f t="shared" si="4"/>
        <v>0</v>
      </c>
      <c r="K200" s="456"/>
    </row>
    <row r="201" spans="1:11" hidden="1">
      <c r="A201" s="442">
        <f>Plan1!C194</f>
        <v>0</v>
      </c>
      <c r="B201" s="442">
        <f>Plan1!B194</f>
        <v>0</v>
      </c>
      <c r="C201" s="903"/>
      <c r="D201" s="903"/>
      <c r="E201" s="477">
        <f>Plan1!E194</f>
        <v>0</v>
      </c>
      <c r="F201" s="471">
        <f>Plan1!G194</f>
        <v>0</v>
      </c>
      <c r="G201" s="443"/>
      <c r="H201" s="471">
        <f t="shared" si="5"/>
        <v>0</v>
      </c>
      <c r="I201" s="482">
        <f t="shared" si="4"/>
        <v>0</v>
      </c>
    </row>
    <row r="202" spans="1:11">
      <c r="A202" s="455">
        <f>Plan1!C195</f>
        <v>11</v>
      </c>
      <c r="B202" s="455">
        <f>Plan1!B195</f>
        <v>0</v>
      </c>
      <c r="C202" s="918" t="str">
        <f>Plan1!D195</f>
        <v>REDE AR COMPRIMIDO</v>
      </c>
      <c r="D202" s="918"/>
      <c r="E202" s="480">
        <f>Plan1!E195</f>
        <v>0</v>
      </c>
      <c r="F202" s="475">
        <f>Plan1!G195</f>
        <v>0</v>
      </c>
      <c r="G202" s="457"/>
      <c r="H202" s="474">
        <f t="shared" si="5"/>
        <v>0</v>
      </c>
      <c r="I202" s="486">
        <f t="shared" si="4"/>
        <v>0</v>
      </c>
      <c r="J202" s="458">
        <f>SUM(I203:I206)</f>
        <v>0</v>
      </c>
    </row>
    <row r="203" spans="1:11" ht="15.75" customHeight="1">
      <c r="A203" s="442" t="str">
        <f>Plan1!C196</f>
        <v>11.1</v>
      </c>
      <c r="B203" s="442" t="str">
        <f>Plan1!B196</f>
        <v>HID-TUB-130</v>
      </c>
      <c r="C203" s="903" t="str">
        <f>Plan1!D196</f>
        <v>TUBO DE COBRE CLASSE A -15MM, INCLUSO CONEXÕES, FIXAÇÕES</v>
      </c>
      <c r="D203" s="903"/>
      <c r="E203" s="477" t="str">
        <f>Plan1!E196</f>
        <v>M</v>
      </c>
      <c r="F203" s="471">
        <f>Plan1!G196</f>
        <v>30</v>
      </c>
      <c r="G203" s="443"/>
      <c r="H203" s="471">
        <f t="shared" si="5"/>
        <v>0</v>
      </c>
      <c r="I203" s="482">
        <f t="shared" si="4"/>
        <v>0</v>
      </c>
    </row>
    <row r="204" spans="1:11" ht="15.75" customHeight="1">
      <c r="A204" s="442" t="str">
        <f>Plan1!C197</f>
        <v>11.2</v>
      </c>
      <c r="B204" s="442" t="str">
        <f>Plan1!B197</f>
        <v>73870/001</v>
      </c>
      <c r="C204" s="903" t="str">
        <f>Plan1!D197</f>
        <v>VÁLVULA ESFERA LATÃO CROMADO 1/2"</v>
      </c>
      <c r="D204" s="903"/>
      <c r="E204" s="477" t="str">
        <f>Plan1!E197</f>
        <v>UN</v>
      </c>
      <c r="F204" s="471">
        <f>Plan1!G197</f>
        <v>1</v>
      </c>
      <c r="G204" s="443"/>
      <c r="H204" s="471">
        <f t="shared" si="5"/>
        <v>0</v>
      </c>
      <c r="I204" s="482">
        <f t="shared" si="4"/>
        <v>0</v>
      </c>
    </row>
    <row r="205" spans="1:11" ht="15.75" customHeight="1">
      <c r="A205" s="442" t="str">
        <f>Plan1!C198</f>
        <v>11.3</v>
      </c>
      <c r="B205" s="442">
        <f>Plan1!B198</f>
        <v>121</v>
      </c>
      <c r="C205" s="903" t="str">
        <f>Plan1!D198</f>
        <v>POSTO DE CONSUMO COMPLETO DUPLA RETENÇÃO</v>
      </c>
      <c r="D205" s="903"/>
      <c r="E205" s="477" t="str">
        <f>Plan1!E198</f>
        <v>UN</v>
      </c>
      <c r="F205" s="471">
        <f>Plan1!G198</f>
        <v>14</v>
      </c>
      <c r="G205" s="443"/>
      <c r="H205" s="471">
        <f t="shared" si="5"/>
        <v>0</v>
      </c>
      <c r="I205" s="482">
        <f t="shared" si="4"/>
        <v>0</v>
      </c>
    </row>
    <row r="206" spans="1:11" ht="15.75" customHeight="1">
      <c r="A206" s="442" t="str">
        <f>Plan1!C199</f>
        <v>11.4</v>
      </c>
      <c r="B206" s="442">
        <f>Plan1!B199</f>
        <v>123</v>
      </c>
      <c r="C206" s="903" t="str">
        <f>Plan1!D199</f>
        <v>FILTRO REGULADOR DE PRESSÃO 1/4"X1/2" BELL-AIR</v>
      </c>
      <c r="D206" s="903"/>
      <c r="E206" s="477" t="str">
        <f>Plan1!E199</f>
        <v>UN</v>
      </c>
      <c r="F206" s="471">
        <f>Plan1!G199</f>
        <v>2</v>
      </c>
      <c r="G206" s="443"/>
      <c r="H206" s="471">
        <f t="shared" si="5"/>
        <v>0</v>
      </c>
      <c r="I206" s="482">
        <f t="shared" si="4"/>
        <v>0</v>
      </c>
    </row>
    <row r="207" spans="1:11" hidden="1">
      <c r="A207" s="442">
        <f>Plan1!C200</f>
        <v>0</v>
      </c>
      <c r="B207" s="442">
        <f>Plan1!B200</f>
        <v>0</v>
      </c>
      <c r="C207" s="903"/>
      <c r="D207" s="903"/>
      <c r="E207" s="477">
        <f>Plan1!E200</f>
        <v>0</v>
      </c>
      <c r="F207" s="471">
        <f>Plan1!G200</f>
        <v>0</v>
      </c>
      <c r="G207" s="443"/>
      <c r="H207" s="471">
        <f t="shared" si="5"/>
        <v>0</v>
      </c>
      <c r="I207" s="482">
        <f t="shared" si="4"/>
        <v>0</v>
      </c>
    </row>
    <row r="208" spans="1:11">
      <c r="A208" s="455">
        <f>Plan1!C201</f>
        <v>12</v>
      </c>
      <c r="B208" s="455">
        <f>Plan1!B201</f>
        <v>0</v>
      </c>
      <c r="C208" s="918" t="str">
        <f>Plan1!D201</f>
        <v>COMUNICAÇÃO VISUAL</v>
      </c>
      <c r="D208" s="918"/>
      <c r="E208" s="480">
        <f>Plan1!E201</f>
        <v>0</v>
      </c>
      <c r="F208" s="475">
        <f>Plan1!G201</f>
        <v>0</v>
      </c>
      <c r="G208" s="457"/>
      <c r="H208" s="471">
        <f t="shared" si="5"/>
        <v>0</v>
      </c>
      <c r="I208" s="486">
        <f t="shared" si="4"/>
        <v>0</v>
      </c>
      <c r="J208" s="458">
        <f>SUM(I209:I214)</f>
        <v>0</v>
      </c>
    </row>
    <row r="209" spans="1:11" ht="45" customHeight="1">
      <c r="A209" s="442" t="str">
        <f>Plan1!C202</f>
        <v>12.1</v>
      </c>
      <c r="B209" s="442" t="str">
        <f>Plan1!B202</f>
        <v>PLA-ALU-025</v>
      </c>
      <c r="C209" s="903" t="str">
        <f>Plan1!D202</f>
        <v>PLACAS  DE IDENTIFICAÇÃO  "1" EM CHAPA  AÇO GALVANIZADO  Nº 26 COM PINTURA
AUTOMITIVA PU, COM 2 POSTES RETO EM AÇO COR NATURAL ENGASTADO NO SOLO. APLICAÇÃO DE ADESIVO VINIL MONOMÉRICO. DIMENSÃO 150X77CM</v>
      </c>
      <c r="D209" s="903"/>
      <c r="E209" s="477" t="str">
        <f>Plan1!E202</f>
        <v>UN</v>
      </c>
      <c r="F209" s="471">
        <f>Plan1!G202</f>
        <v>1</v>
      </c>
      <c r="G209" s="443"/>
      <c r="H209" s="471">
        <f t="shared" si="5"/>
        <v>0</v>
      </c>
      <c r="I209" s="482">
        <f t="shared" si="4"/>
        <v>0</v>
      </c>
    </row>
    <row r="210" spans="1:11" ht="30.75" customHeight="1">
      <c r="A210" s="442" t="str">
        <f>Plan1!C203</f>
        <v>12.2</v>
      </c>
      <c r="B210" s="442" t="str">
        <f>Plan1!B203</f>
        <v>INC-PLA-005</v>
      </c>
      <c r="C210" s="903" t="str">
        <f>Plan1!D203</f>
        <v>PLACA DE SINALIZAÇÃO "2" EM PVC ADESIVADO COM ADESIVO POLIMÉRICO RECORTADO ELETRONICAMENTE E FIXADO À PAREDE COM FITA DUPLA FACE. DIM 80X41CM</v>
      </c>
      <c r="D210" s="903"/>
      <c r="E210" s="477" t="str">
        <f>Plan1!E203</f>
        <v>UN</v>
      </c>
      <c r="F210" s="471">
        <f>Plan1!G203</f>
        <v>3</v>
      </c>
      <c r="G210" s="443"/>
      <c r="H210" s="471">
        <f t="shared" si="5"/>
        <v>0</v>
      </c>
      <c r="I210" s="482">
        <f t="shared" si="4"/>
        <v>0</v>
      </c>
    </row>
    <row r="211" spans="1:11" ht="35.25" customHeight="1">
      <c r="A211" s="442" t="str">
        <f>Plan1!C204</f>
        <v>12.3</v>
      </c>
      <c r="B211" s="442" t="str">
        <f>Plan1!B204</f>
        <v>INC-PLA-010</v>
      </c>
      <c r="C211" s="903" t="str">
        <f>Plan1!D204</f>
        <v>PLACA DE SINALIZAÇÃO "3" EM PVC ADESIVADO COM ADESIVO POLIMÉRICO RECORTADO ELETRONICAMENTE E FIXADO AO TETO POR CABO DE AÇO 2MM. DIM 40X50CM</v>
      </c>
      <c r="D211" s="903"/>
      <c r="E211" s="477" t="str">
        <f>Plan1!E204</f>
        <v>UN</v>
      </c>
      <c r="F211" s="471">
        <f>Plan1!G204</f>
        <v>5</v>
      </c>
      <c r="G211" s="443"/>
      <c r="H211" s="471">
        <f t="shared" si="5"/>
        <v>0</v>
      </c>
      <c r="I211" s="482">
        <f t="shared" si="4"/>
        <v>0</v>
      </c>
    </row>
    <row r="212" spans="1:11" ht="36" customHeight="1">
      <c r="A212" s="442" t="str">
        <f>Plan1!C205</f>
        <v>12.4</v>
      </c>
      <c r="B212" s="442" t="str">
        <f>Plan1!B205</f>
        <v>PLA-ACO-010</v>
      </c>
      <c r="C212" s="903" t="str">
        <f>Plan1!D205</f>
        <v>PLACA DE SINALIZAÇÃO  "5 - FACHADA" EM CHAPA  DE AÇO GALVANIZADO Nº 26 COM
PINTURA AUTOMOTIVA PU, FIXADO À PAREDE COM PARAFUSOS. APLICAÇÃO DE ADESIVO VINIL MONOMÉRICO. DIM 150X60CM</v>
      </c>
      <c r="D212" s="903"/>
      <c r="E212" s="477" t="str">
        <f>Plan1!E205</f>
        <v>UN</v>
      </c>
      <c r="F212" s="471">
        <f>Plan1!G205</f>
        <v>1</v>
      </c>
      <c r="G212" s="443"/>
      <c r="H212" s="471">
        <f t="shared" si="5"/>
        <v>0</v>
      </c>
      <c r="I212" s="482">
        <f t="shared" si="4"/>
        <v>0</v>
      </c>
    </row>
    <row r="213" spans="1:11" ht="42" customHeight="1">
      <c r="A213" s="442" t="str">
        <f>Plan1!C206</f>
        <v>12.5</v>
      </c>
      <c r="B213" s="442" t="str">
        <f>Plan1!B206</f>
        <v>INC-PLA-010</v>
      </c>
      <c r="C213" s="903" t="str">
        <f>Plan1!D206</f>
        <v>PLACA DE  IDENTIFICAÇÃO   "6"  EM  PVC ADESIVADO   COM ADESIVO POLIMÉRICO
RECORTADO  ELETRONICAMENTE  E FIXADO  À PAREDE  COM FITA DUPLA  FACE.  DIM
20X10CM</v>
      </c>
      <c r="D213" s="903"/>
      <c r="E213" s="477" t="str">
        <f>Plan1!E206</f>
        <v>UN</v>
      </c>
      <c r="F213" s="471">
        <f>Plan1!G206</f>
        <v>21</v>
      </c>
      <c r="G213" s="443"/>
      <c r="H213" s="471">
        <f t="shared" si="5"/>
        <v>0</v>
      </c>
      <c r="I213" s="482">
        <f t="shared" si="4"/>
        <v>0</v>
      </c>
    </row>
    <row r="214" spans="1:11" ht="38.25" customHeight="1" thickBot="1">
      <c r="A214" s="442" t="str">
        <f>Plan1!C207</f>
        <v>12.6</v>
      </c>
      <c r="B214" s="442" t="str">
        <f>Plan1!B207</f>
        <v>INC-PLA-010</v>
      </c>
      <c r="C214" s="903" t="str">
        <f>Plan1!D207</f>
        <v>PLACA DE INDICAÇÃO "7" EM PVC ADESIVADO COM ADESIVO POLIMÉRICO RECORTADO
ELETRONICAMENTE E FIXADO À PAREDE COM FITA DUPLA FACE. DIM 20X5CM - compressor e residuos</v>
      </c>
      <c r="D214" s="903"/>
      <c r="E214" s="477" t="str">
        <f>Plan1!E207</f>
        <v>UN</v>
      </c>
      <c r="F214" s="471">
        <f>Plan1!G207</f>
        <v>4</v>
      </c>
      <c r="G214" s="443"/>
      <c r="H214" s="471">
        <f t="shared" si="5"/>
        <v>0</v>
      </c>
      <c r="I214" s="482">
        <f t="shared" ref="I214" si="6">F214*H214</f>
        <v>0</v>
      </c>
    </row>
    <row r="215" spans="1:11" ht="18" customHeight="1" thickBot="1">
      <c r="A215" s="919" t="s">
        <v>657</v>
      </c>
      <c r="B215" s="920"/>
      <c r="C215" s="920"/>
      <c r="D215" s="920"/>
      <c r="E215" s="921"/>
      <c r="F215" s="921"/>
      <c r="G215" s="921"/>
      <c r="H215" s="921"/>
      <c r="I215" s="459">
        <f>SUM(I21:I214)</f>
        <v>0</v>
      </c>
      <c r="J215" s="460">
        <f>SUM(J21:J214)</f>
        <v>0</v>
      </c>
    </row>
    <row r="216" spans="1:11" ht="14.25" customHeight="1">
      <c r="A216" s="461"/>
      <c r="B216" s="461"/>
      <c r="C216" s="461"/>
      <c r="D216" s="461"/>
      <c r="E216" s="461"/>
      <c r="F216" s="461"/>
      <c r="G216" s="461"/>
      <c r="H216" s="461"/>
      <c r="I216" s="462"/>
    </row>
    <row r="217" spans="1:11" ht="14.25" customHeight="1">
      <c r="A217" s="461"/>
      <c r="B217" s="463" t="s">
        <v>677</v>
      </c>
      <c r="C217" s="464"/>
      <c r="D217" s="464"/>
      <c r="E217" s="461"/>
      <c r="F217" s="461"/>
      <c r="G217" s="461"/>
      <c r="H217" s="461"/>
      <c r="I217" s="462"/>
    </row>
    <row r="218" spans="1:11" ht="14.25" customHeight="1">
      <c r="A218" s="461"/>
      <c r="B218" s="461"/>
      <c r="C218" s="461"/>
      <c r="D218" s="461"/>
      <c r="E218" s="461"/>
      <c r="F218" s="461"/>
      <c r="G218" s="461"/>
      <c r="H218" s="461"/>
      <c r="I218" s="462"/>
    </row>
    <row r="219" spans="1:11" ht="11.25" customHeight="1">
      <c r="A219" s="465"/>
      <c r="B219" s="465"/>
      <c r="C219" s="465"/>
      <c r="D219" s="465"/>
      <c r="E219" s="465"/>
      <c r="F219" s="465"/>
      <c r="G219" s="465"/>
      <c r="H219" s="465"/>
      <c r="I219" s="465"/>
    </row>
    <row r="220" spans="1:11" ht="11.25" customHeight="1">
      <c r="A220" s="465"/>
      <c r="B220" s="922"/>
      <c r="C220" s="922"/>
      <c r="D220" s="466"/>
      <c r="E220" s="465"/>
      <c r="F220" s="922"/>
      <c r="G220" s="922"/>
      <c r="H220" s="466"/>
      <c r="I220" s="465"/>
      <c r="K220" s="456"/>
    </row>
    <row r="221" spans="1:11">
      <c r="A221" s="467"/>
      <c r="B221" s="924" t="s">
        <v>673</v>
      </c>
      <c r="C221" s="924"/>
      <c r="D221" s="468"/>
      <c r="E221" s="467"/>
      <c r="F221" s="925" t="s">
        <v>675</v>
      </c>
      <c r="G221" s="925"/>
      <c r="H221" s="468"/>
      <c r="I221" s="467"/>
      <c r="K221" s="469"/>
    </row>
    <row r="222" spans="1:11">
      <c r="B222" s="926" t="s">
        <v>674</v>
      </c>
      <c r="C222" s="926"/>
      <c r="F222" s="926" t="s">
        <v>676</v>
      </c>
      <c r="G222" s="926"/>
    </row>
    <row r="223" spans="1:11">
      <c r="B223" s="926" t="s">
        <v>575</v>
      </c>
      <c r="C223" s="926"/>
    </row>
    <row r="224" spans="1:11" ht="11.25" customHeight="1">
      <c r="A224" s="465"/>
      <c r="B224" s="927"/>
      <c r="C224" s="927"/>
      <c r="D224" s="466"/>
      <c r="E224" s="465"/>
      <c r="F224" s="927"/>
      <c r="G224" s="927"/>
      <c r="H224" s="466"/>
      <c r="I224" s="465"/>
    </row>
    <row r="225" spans="1:9">
      <c r="A225" s="467"/>
      <c r="B225" s="923"/>
      <c r="C225" s="923"/>
      <c r="D225" s="468"/>
      <c r="E225" s="467"/>
      <c r="F225" s="923"/>
      <c r="G225" s="923"/>
      <c r="H225" s="468"/>
      <c r="I225" s="467"/>
    </row>
    <row r="226" spans="1:9" ht="12" customHeight="1"/>
    <row r="227" spans="1:9" ht="11.25" customHeight="1"/>
    <row r="228" spans="1:9" ht="12" customHeight="1"/>
    <row r="229" spans="1:9" ht="14.1" customHeight="1"/>
    <row r="230" spans="1:9" ht="4.5" customHeight="1"/>
  </sheetData>
  <mergeCells count="242">
    <mergeCell ref="B225:C225"/>
    <mergeCell ref="F225:G225"/>
    <mergeCell ref="B221:C221"/>
    <mergeCell ref="F221:G221"/>
    <mergeCell ref="B222:C222"/>
    <mergeCell ref="F222:G222"/>
    <mergeCell ref="B223:C223"/>
    <mergeCell ref="B224:C224"/>
    <mergeCell ref="F224:G224"/>
    <mergeCell ref="C211:D211"/>
    <mergeCell ref="C212:D212"/>
    <mergeCell ref="C213:D213"/>
    <mergeCell ref="C214:D214"/>
    <mergeCell ref="A215:H215"/>
    <mergeCell ref="B220:C220"/>
    <mergeCell ref="F220:G220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19:I19"/>
    <mergeCell ref="C20:D20"/>
    <mergeCell ref="C21:D21"/>
    <mergeCell ref="C22:D22"/>
    <mergeCell ref="C23:D23"/>
    <mergeCell ref="C24:D24"/>
    <mergeCell ref="A15:C15"/>
    <mergeCell ref="E15:F15"/>
    <mergeCell ref="G15:I18"/>
    <mergeCell ref="A16:C16"/>
    <mergeCell ref="E16:F16"/>
    <mergeCell ref="A17:C17"/>
    <mergeCell ref="E17:F17"/>
    <mergeCell ref="A18:C18"/>
    <mergeCell ref="E18:F18"/>
    <mergeCell ref="A11:C11"/>
    <mergeCell ref="E11:F11"/>
    <mergeCell ref="G11:H11"/>
    <mergeCell ref="A12:C12"/>
    <mergeCell ref="E12:F12"/>
    <mergeCell ref="G12:I14"/>
    <mergeCell ref="A13:C13"/>
    <mergeCell ref="E13:F13"/>
    <mergeCell ref="A14:C14"/>
    <mergeCell ref="E14:F14"/>
    <mergeCell ref="A7:E7"/>
    <mergeCell ref="F7:I7"/>
    <mergeCell ref="A8:E8"/>
    <mergeCell ref="F8:F9"/>
    <mergeCell ref="G8:G9"/>
    <mergeCell ref="H8:H9"/>
    <mergeCell ref="I8:I9"/>
    <mergeCell ref="A9:E9"/>
    <mergeCell ref="A1:I1"/>
    <mergeCell ref="A2:I2"/>
    <mergeCell ref="A3:I3"/>
    <mergeCell ref="A5:F5"/>
    <mergeCell ref="G5:I5"/>
    <mergeCell ref="A6:F6"/>
    <mergeCell ref="G6:I6"/>
  </mergeCells>
  <conditionalFormatting sqref="K5">
    <cfRule type="cellIs" dxfId="1" priority="2" operator="lessThan">
      <formula>0</formula>
    </cfRule>
  </conditionalFormatting>
  <conditionalFormatting sqref="H28">
    <cfRule type="cellIs" dxfId="0" priority="1" operator="lessThan">
      <formula>$K$70</formula>
    </cfRule>
  </conditionalFormatting>
  <hyperlinks>
    <hyperlink ref="K5" location="'PAGINA INICIAL'!A1" display="VOLTAR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9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1"/>
  <sheetViews>
    <sheetView workbookViewId="0">
      <selection activeCell="L15" sqref="L15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0.7109375" style="19" customWidth="1"/>
    <col min="11" max="11" width="12.140625" style="19" customWidth="1"/>
    <col min="12" max="12" width="12.28515625" style="19" customWidth="1"/>
  </cols>
  <sheetData>
    <row r="1" spans="1:12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2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2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2">
      <c r="A4" s="634"/>
      <c r="B4" s="634"/>
      <c r="C4" s="635"/>
      <c r="D4" s="635"/>
      <c r="E4" s="636" t="s">
        <v>559</v>
      </c>
      <c r="F4" s="636"/>
      <c r="G4" s="640">
        <v>41995</v>
      </c>
      <c r="H4" s="641"/>
      <c r="I4" s="647" t="s">
        <v>560</v>
      </c>
      <c r="J4" s="648"/>
      <c r="K4" s="637"/>
      <c r="L4" s="637"/>
    </row>
    <row r="5" spans="1:12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2">
      <c r="A6" s="592"/>
      <c r="B6" s="585"/>
      <c r="C6" s="585"/>
      <c r="D6" s="586"/>
      <c r="E6" s="597"/>
      <c r="F6" s="598"/>
      <c r="G6" s="580" t="s">
        <v>555</v>
      </c>
      <c r="H6" s="581"/>
      <c r="I6" s="583" t="s">
        <v>537</v>
      </c>
      <c r="J6" s="584"/>
      <c r="K6" s="574">
        <f>K211</f>
        <v>55338.533100000001</v>
      </c>
      <c r="L6" s="575"/>
    </row>
    <row r="7" spans="1:12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55338.533100000001</v>
      </c>
      <c r="L7" s="632"/>
    </row>
    <row r="8" spans="1:12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595597.53689999995</v>
      </c>
      <c r="L8" s="631"/>
    </row>
    <row r="9" spans="1:12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8.5013775776782513E-2</v>
      </c>
      <c r="L9" s="582"/>
    </row>
    <row r="10" spans="1:12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8.5013775776782513E-2</v>
      </c>
      <c r="L10" s="629"/>
    </row>
    <row r="11" spans="1:12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2" s="1" customFormat="1">
      <c r="A12" s="32" t="s">
        <v>265</v>
      </c>
      <c r="B12" s="82" t="s">
        <v>0</v>
      </c>
      <c r="C12" s="32" t="s">
        <v>1</v>
      </c>
      <c r="D12" s="27" t="s">
        <v>2</v>
      </c>
      <c r="E12" s="69" t="s">
        <v>3</v>
      </c>
      <c r="F12" s="69" t="s">
        <v>530</v>
      </c>
      <c r="G12" s="71" t="s">
        <v>530</v>
      </c>
      <c r="H12" s="69" t="s">
        <v>530</v>
      </c>
      <c r="I12" s="70" t="s">
        <v>553</v>
      </c>
      <c r="J12" s="70" t="s">
        <v>552</v>
      </c>
      <c r="K12" s="70" t="s">
        <v>469</v>
      </c>
      <c r="L12" s="70" t="s">
        <v>469</v>
      </c>
    </row>
    <row r="13" spans="1:12" s="1" customFormat="1" ht="25.5">
      <c r="A13" s="32"/>
      <c r="B13" s="82"/>
      <c r="C13" s="32"/>
      <c r="D13" s="27"/>
      <c r="E13" s="69"/>
      <c r="F13" s="69" t="s">
        <v>529</v>
      </c>
      <c r="G13" s="71" t="s">
        <v>533</v>
      </c>
      <c r="H13" s="69" t="s">
        <v>532</v>
      </c>
      <c r="I13" s="70" t="s">
        <v>551</v>
      </c>
      <c r="J13" s="70" t="s">
        <v>551</v>
      </c>
      <c r="K13" s="70" t="s">
        <v>531</v>
      </c>
      <c r="L13" s="70" t="s">
        <v>534</v>
      </c>
    </row>
    <row r="14" spans="1:12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2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>
        <v>4.5</v>
      </c>
      <c r="H15" s="93">
        <f>G15</f>
        <v>4.5</v>
      </c>
      <c r="I15" s="94">
        <v>162.91999999999999</v>
      </c>
      <c r="J15" s="94">
        <v>211.79</v>
      </c>
      <c r="K15" s="94">
        <f>J15*G15</f>
        <v>953.05499999999995</v>
      </c>
      <c r="L15" s="94">
        <f>H15*J15</f>
        <v>953.05499999999995</v>
      </c>
    </row>
    <row r="16" spans="1:12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>
        <v>360</v>
      </c>
      <c r="H16" s="93">
        <f t="shared" ref="H16:H78" si="0">G16</f>
        <v>360</v>
      </c>
      <c r="I16" s="94">
        <v>8.3800000000000008</v>
      </c>
      <c r="J16" s="94">
        <f t="shared" ref="J16:J25" si="1">ROUND(I16*1.3,2)</f>
        <v>10.89</v>
      </c>
      <c r="K16" s="94">
        <f t="shared" ref="K16:K78" si="2">J16*G16</f>
        <v>3920.4</v>
      </c>
      <c r="L16" s="94">
        <f t="shared" ref="L16:L78" si="3">H16*J16</f>
        <v>3920.4</v>
      </c>
    </row>
    <row r="17" spans="1:12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 t="shared" si="0"/>
        <v>0</v>
      </c>
      <c r="I17" s="94">
        <v>1003.88</v>
      </c>
      <c r="J17" s="94">
        <f t="shared" si="1"/>
        <v>1305.04</v>
      </c>
      <c r="K17" s="94">
        <f t="shared" si="2"/>
        <v>0</v>
      </c>
      <c r="L17" s="94">
        <f t="shared" si="3"/>
        <v>0</v>
      </c>
    </row>
    <row r="18" spans="1:12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 t="shared" si="0"/>
        <v>0</v>
      </c>
      <c r="I18" s="94">
        <v>562.88</v>
      </c>
      <c r="J18" s="94">
        <f t="shared" si="1"/>
        <v>731.74</v>
      </c>
      <c r="K18" s="94">
        <f t="shared" si="2"/>
        <v>0</v>
      </c>
      <c r="L18" s="94">
        <f t="shared" si="3"/>
        <v>0</v>
      </c>
    </row>
    <row r="19" spans="1:12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 t="shared" si="0"/>
        <v>0</v>
      </c>
      <c r="I19" s="94">
        <v>415.88</v>
      </c>
      <c r="J19" s="94">
        <f t="shared" si="1"/>
        <v>540.64</v>
      </c>
      <c r="K19" s="94">
        <f t="shared" si="2"/>
        <v>0</v>
      </c>
      <c r="L19" s="94">
        <f t="shared" si="3"/>
        <v>0</v>
      </c>
    </row>
    <row r="20" spans="1:12" s="3" customFormat="1">
      <c r="A20" s="626"/>
      <c r="B20" s="626"/>
      <c r="C20" s="626"/>
      <c r="D20" s="626"/>
      <c r="E20" s="626"/>
      <c r="F20" s="85"/>
      <c r="G20" s="93"/>
      <c r="H20" s="93"/>
      <c r="I20" s="94"/>
      <c r="J20" s="94"/>
      <c r="K20" s="94"/>
      <c r="L20" s="94"/>
    </row>
    <row r="21" spans="1:12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/>
      <c r="I21" s="98"/>
      <c r="J21" s="98"/>
      <c r="K21" s="94"/>
      <c r="L21" s="94"/>
    </row>
    <row r="22" spans="1:12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 t="s">
        <v>18</v>
      </c>
      <c r="G22" s="93">
        <v>82.66</v>
      </c>
      <c r="H22" s="93">
        <f t="shared" si="0"/>
        <v>82.66</v>
      </c>
      <c r="I22" s="94">
        <v>18.96</v>
      </c>
      <c r="J22" s="94">
        <f t="shared" si="1"/>
        <v>24.65</v>
      </c>
      <c r="K22" s="94">
        <f t="shared" si="2"/>
        <v>2037.5689999999997</v>
      </c>
      <c r="L22" s="94">
        <f t="shared" si="3"/>
        <v>2037.5689999999997</v>
      </c>
    </row>
    <row r="23" spans="1:12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 t="shared" si="0"/>
        <v>0</v>
      </c>
      <c r="I23" s="94">
        <v>9.18</v>
      </c>
      <c r="J23" s="94">
        <f t="shared" si="1"/>
        <v>11.93</v>
      </c>
      <c r="K23" s="94">
        <f t="shared" si="2"/>
        <v>0</v>
      </c>
      <c r="L23" s="94">
        <f t="shared" si="3"/>
        <v>0</v>
      </c>
    </row>
    <row r="24" spans="1:12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 t="shared" si="0"/>
        <v>0</v>
      </c>
      <c r="I24" s="94">
        <v>4.2300000000000004</v>
      </c>
      <c r="J24" s="94">
        <v>5.49</v>
      </c>
      <c r="K24" s="94">
        <f t="shared" si="2"/>
        <v>0</v>
      </c>
      <c r="L24" s="94">
        <f t="shared" si="3"/>
        <v>0</v>
      </c>
    </row>
    <row r="25" spans="1:12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 t="shared" si="0"/>
        <v>0</v>
      </c>
      <c r="I25" s="94">
        <v>2.27</v>
      </c>
      <c r="J25" s="94">
        <f t="shared" si="1"/>
        <v>2.95</v>
      </c>
      <c r="K25" s="94">
        <f t="shared" si="2"/>
        <v>0</v>
      </c>
      <c r="L25" s="94">
        <f t="shared" si="3"/>
        <v>0</v>
      </c>
    </row>
    <row r="26" spans="1:12" s="3" customFormat="1" ht="15" customHeight="1">
      <c r="A26" s="610"/>
      <c r="B26" s="611"/>
      <c r="C26" s="611"/>
      <c r="D26" s="611"/>
      <c r="E26" s="612"/>
      <c r="F26" s="85"/>
      <c r="G26" s="93"/>
      <c r="H26" s="93"/>
      <c r="I26" s="94"/>
      <c r="J26" s="94"/>
      <c r="K26" s="94"/>
      <c r="L26" s="94"/>
    </row>
    <row r="27" spans="1:12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/>
      <c r="I27" s="98"/>
      <c r="J27" s="98"/>
      <c r="K27" s="94"/>
      <c r="L27" s="94"/>
    </row>
    <row r="28" spans="1:12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93"/>
      <c r="H28" s="93">
        <f t="shared" si="0"/>
        <v>0</v>
      </c>
      <c r="I28" s="94">
        <v>55.36</v>
      </c>
      <c r="J28" s="94">
        <f>ROUND(I28*1.3,2)</f>
        <v>71.97</v>
      </c>
      <c r="K28" s="94">
        <f t="shared" si="2"/>
        <v>0</v>
      </c>
      <c r="L28" s="94">
        <f t="shared" si="3"/>
        <v>0</v>
      </c>
    </row>
    <row r="29" spans="1:12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 t="shared" si="0"/>
        <v>0</v>
      </c>
      <c r="I29" s="94">
        <v>32.58</v>
      </c>
      <c r="J29" s="94">
        <v>42.36</v>
      </c>
      <c r="K29" s="94">
        <f t="shared" si="2"/>
        <v>0</v>
      </c>
      <c r="L29" s="94">
        <f t="shared" si="3"/>
        <v>0</v>
      </c>
    </row>
    <row r="30" spans="1:12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 t="shared" si="0"/>
        <v>0</v>
      </c>
      <c r="I30" s="94">
        <v>113.92</v>
      </c>
      <c r="J30" s="94">
        <v>148.09</v>
      </c>
      <c r="K30" s="94">
        <f t="shared" si="2"/>
        <v>0</v>
      </c>
      <c r="L30" s="94">
        <f t="shared" si="3"/>
        <v>0</v>
      </c>
    </row>
    <row r="31" spans="1:12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 t="shared" si="0"/>
        <v>0</v>
      </c>
      <c r="I31" s="94">
        <v>17.27</v>
      </c>
      <c r="J31" s="94">
        <f t="shared" ref="J31:J32" si="4">ROUND(I31*1.3,2)</f>
        <v>22.45</v>
      </c>
      <c r="K31" s="94">
        <f t="shared" si="2"/>
        <v>0</v>
      </c>
      <c r="L31" s="94">
        <f t="shared" si="3"/>
        <v>0</v>
      </c>
    </row>
    <row r="32" spans="1:12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 t="shared" si="0"/>
        <v>0</v>
      </c>
      <c r="I32" s="94">
        <v>30.13</v>
      </c>
      <c r="J32" s="94">
        <f t="shared" si="4"/>
        <v>39.17</v>
      </c>
      <c r="K32" s="94">
        <f t="shared" si="2"/>
        <v>0</v>
      </c>
      <c r="L32" s="94">
        <f t="shared" si="3"/>
        <v>0</v>
      </c>
    </row>
    <row r="33" spans="1:12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 t="shared" si="0"/>
        <v>0</v>
      </c>
      <c r="I33" s="94">
        <v>24.74</v>
      </c>
      <c r="J33" s="94">
        <v>32.17</v>
      </c>
      <c r="K33" s="94">
        <f t="shared" si="2"/>
        <v>0</v>
      </c>
      <c r="L33" s="94">
        <f t="shared" si="3"/>
        <v>0</v>
      </c>
    </row>
    <row r="34" spans="1:12" s="3" customFormat="1">
      <c r="A34" s="626"/>
      <c r="B34" s="626"/>
      <c r="C34" s="626"/>
      <c r="D34" s="626"/>
      <c r="E34" s="626"/>
      <c r="F34" s="85"/>
      <c r="G34" s="93"/>
      <c r="H34" s="93"/>
      <c r="I34" s="94"/>
      <c r="J34" s="94"/>
      <c r="K34" s="94"/>
      <c r="L34" s="94"/>
    </row>
    <row r="35" spans="1:12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/>
      <c r="I35" s="98"/>
      <c r="J35" s="98"/>
      <c r="K35" s="94"/>
      <c r="L35" s="94"/>
    </row>
    <row r="36" spans="1:12" s="3" customFormat="1">
      <c r="A36" s="85"/>
      <c r="B36" s="85"/>
      <c r="C36" s="85"/>
      <c r="D36" s="100" t="s">
        <v>40</v>
      </c>
      <c r="E36" s="85"/>
      <c r="F36" s="85"/>
      <c r="G36" s="93"/>
      <c r="H36" s="93"/>
      <c r="I36" s="94"/>
      <c r="J36" s="94"/>
      <c r="K36" s="94"/>
      <c r="L36" s="94"/>
    </row>
    <row r="37" spans="1:12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>
        <v>332</v>
      </c>
      <c r="H37" s="93">
        <f t="shared" si="0"/>
        <v>332</v>
      </c>
      <c r="I37" s="94">
        <v>40.89</v>
      </c>
      <c r="J37" s="94">
        <f>ROUND(I37*1.3,2)</f>
        <v>53.16</v>
      </c>
      <c r="K37" s="94">
        <f t="shared" si="2"/>
        <v>17649.12</v>
      </c>
      <c r="L37" s="94">
        <f t="shared" si="3"/>
        <v>17649.12</v>
      </c>
    </row>
    <row r="38" spans="1:12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>
        <v>166</v>
      </c>
      <c r="H38" s="93">
        <f t="shared" si="0"/>
        <v>166</v>
      </c>
      <c r="I38" s="94">
        <v>6.84</v>
      </c>
      <c r="J38" s="94">
        <f t="shared" ref="J38:J43" si="5">ROUND(I38*1.3,2)</f>
        <v>8.89</v>
      </c>
      <c r="K38" s="94">
        <f t="shared" si="2"/>
        <v>1475.74</v>
      </c>
      <c r="L38" s="94">
        <f t="shared" si="3"/>
        <v>1475.74</v>
      </c>
    </row>
    <row r="39" spans="1:12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>
        <v>1.92</v>
      </c>
      <c r="H39" s="93">
        <f t="shared" si="0"/>
        <v>1.92</v>
      </c>
      <c r="I39" s="94">
        <v>64.92</v>
      </c>
      <c r="J39" s="94">
        <v>84.39</v>
      </c>
      <c r="K39" s="94">
        <f t="shared" si="2"/>
        <v>162.02879999999999</v>
      </c>
      <c r="L39" s="94">
        <f t="shared" si="3"/>
        <v>162.02879999999999</v>
      </c>
    </row>
    <row r="40" spans="1:12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 t="shared" si="0"/>
        <v>0</v>
      </c>
      <c r="I40" s="94">
        <v>18.22</v>
      </c>
      <c r="J40" s="94">
        <f t="shared" si="5"/>
        <v>23.69</v>
      </c>
      <c r="K40" s="94">
        <f t="shared" si="2"/>
        <v>0</v>
      </c>
      <c r="L40" s="94">
        <f t="shared" si="3"/>
        <v>0</v>
      </c>
    </row>
    <row r="41" spans="1:12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>
        <v>1225.2</v>
      </c>
      <c r="H41" s="93">
        <f t="shared" si="0"/>
        <v>1225.2</v>
      </c>
      <c r="I41" s="94">
        <v>6.84</v>
      </c>
      <c r="J41" s="94">
        <f t="shared" si="5"/>
        <v>8.89</v>
      </c>
      <c r="K41" s="94">
        <f t="shared" si="2"/>
        <v>10892.028</v>
      </c>
      <c r="L41" s="94">
        <f t="shared" si="3"/>
        <v>10892.028</v>
      </c>
    </row>
    <row r="42" spans="1:12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>
        <v>500.43</v>
      </c>
      <c r="H42" s="93">
        <f t="shared" si="0"/>
        <v>500.43</v>
      </c>
      <c r="I42" s="94">
        <v>6.84</v>
      </c>
      <c r="J42" s="94">
        <f t="shared" si="5"/>
        <v>8.89</v>
      </c>
      <c r="K42" s="94">
        <f t="shared" si="2"/>
        <v>4448.8227000000006</v>
      </c>
      <c r="L42" s="94">
        <f t="shared" si="3"/>
        <v>4448.8227000000006</v>
      </c>
    </row>
    <row r="43" spans="1:12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>
        <v>28.32</v>
      </c>
      <c r="H43" s="93">
        <f t="shared" si="0"/>
        <v>28.32</v>
      </c>
      <c r="I43" s="94">
        <v>374.83</v>
      </c>
      <c r="J43" s="94">
        <f t="shared" si="5"/>
        <v>487.28</v>
      </c>
      <c r="K43" s="94">
        <f t="shared" si="2"/>
        <v>13799.7696</v>
      </c>
      <c r="L43" s="94">
        <f t="shared" si="3"/>
        <v>13799.7696</v>
      </c>
    </row>
    <row r="44" spans="1:12" s="3" customFormat="1" ht="15" customHeight="1">
      <c r="A44" s="609"/>
      <c r="B44" s="609"/>
      <c r="C44" s="609"/>
      <c r="D44" s="609"/>
      <c r="E44" s="609"/>
      <c r="F44" s="609"/>
      <c r="G44" s="102"/>
      <c r="H44" s="93"/>
      <c r="I44" s="94"/>
      <c r="J44" s="94"/>
      <c r="K44" s="94"/>
      <c r="L44" s="94"/>
    </row>
    <row r="45" spans="1:12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/>
      <c r="I45" s="94"/>
      <c r="J45" s="94"/>
      <c r="K45" s="94"/>
      <c r="L45" s="94"/>
    </row>
    <row r="46" spans="1:12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 t="shared" si="0"/>
        <v>0</v>
      </c>
      <c r="I46" s="94">
        <v>30.62</v>
      </c>
      <c r="J46" s="94">
        <f>ROUND(I46*1.3,2)</f>
        <v>39.81</v>
      </c>
      <c r="K46" s="94">
        <f t="shared" si="2"/>
        <v>0</v>
      </c>
      <c r="L46" s="94">
        <f t="shared" si="3"/>
        <v>0</v>
      </c>
    </row>
    <row r="47" spans="1:12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93"/>
      <c r="H47" s="93">
        <f t="shared" si="0"/>
        <v>0</v>
      </c>
      <c r="I47" s="94">
        <v>6.84</v>
      </c>
      <c r="J47" s="94">
        <f t="shared" ref="J47:J51" si="6">ROUND(I47*1.3,2)</f>
        <v>8.89</v>
      </c>
      <c r="K47" s="94">
        <f t="shared" si="2"/>
        <v>0</v>
      </c>
      <c r="L47" s="94">
        <f t="shared" si="3"/>
        <v>0</v>
      </c>
    </row>
    <row r="48" spans="1:12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93"/>
      <c r="H48" s="93">
        <f t="shared" si="0"/>
        <v>0</v>
      </c>
      <c r="I48" s="94">
        <v>6.84</v>
      </c>
      <c r="J48" s="94">
        <f t="shared" si="6"/>
        <v>8.89</v>
      </c>
      <c r="K48" s="94">
        <f t="shared" si="2"/>
        <v>0</v>
      </c>
      <c r="L48" s="94">
        <f t="shared" si="3"/>
        <v>0</v>
      </c>
    </row>
    <row r="49" spans="1:12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93"/>
      <c r="H49" s="93">
        <f t="shared" si="0"/>
        <v>0</v>
      </c>
      <c r="I49" s="94">
        <v>374.83</v>
      </c>
      <c r="J49" s="94">
        <f t="shared" si="6"/>
        <v>487.28</v>
      </c>
      <c r="K49" s="94">
        <f t="shared" si="2"/>
        <v>0</v>
      </c>
      <c r="L49" s="94">
        <f t="shared" si="3"/>
        <v>0</v>
      </c>
    </row>
    <row r="50" spans="1:12" s="8" customFormat="1" ht="48">
      <c r="A50" s="85" t="s">
        <v>472</v>
      </c>
      <c r="B50" s="85" t="s">
        <v>471</v>
      </c>
      <c r="C50" s="85" t="s">
        <v>353</v>
      </c>
      <c r="D50" s="92" t="s">
        <v>239</v>
      </c>
      <c r="E50" s="85" t="s">
        <v>29</v>
      </c>
      <c r="F50" s="85" t="s">
        <v>240</v>
      </c>
      <c r="G50" s="93"/>
      <c r="H50" s="93">
        <f t="shared" si="0"/>
        <v>0</v>
      </c>
      <c r="I50" s="94">
        <v>49.63</v>
      </c>
      <c r="J50" s="94">
        <f t="shared" si="6"/>
        <v>64.52</v>
      </c>
      <c r="K50" s="94">
        <f t="shared" si="2"/>
        <v>0</v>
      </c>
      <c r="L50" s="94">
        <f t="shared" si="3"/>
        <v>0</v>
      </c>
    </row>
    <row r="51" spans="1:12" s="3" customFormat="1" ht="60">
      <c r="A51" s="87" t="s">
        <v>5</v>
      </c>
      <c r="B51" s="87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 t="shared" si="0"/>
        <v>0</v>
      </c>
      <c r="I51" s="94">
        <v>14.23</v>
      </c>
      <c r="J51" s="94">
        <f t="shared" si="6"/>
        <v>18.5</v>
      </c>
      <c r="K51" s="94">
        <f t="shared" si="2"/>
        <v>0</v>
      </c>
      <c r="L51" s="94">
        <f t="shared" si="3"/>
        <v>0</v>
      </c>
    </row>
    <row r="52" spans="1:12" s="3" customFormat="1">
      <c r="A52" s="87"/>
      <c r="B52" s="87"/>
      <c r="C52" s="85"/>
      <c r="D52" s="92" t="s">
        <v>501</v>
      </c>
      <c r="E52" s="85"/>
      <c r="F52" s="85"/>
      <c r="G52" s="93"/>
      <c r="H52" s="93"/>
      <c r="I52" s="94"/>
      <c r="J52" s="94"/>
      <c r="K52" s="94"/>
      <c r="L52" s="94"/>
    </row>
    <row r="53" spans="1:12" s="3" customFormat="1">
      <c r="A53" s="617"/>
      <c r="B53" s="618"/>
      <c r="C53" s="618"/>
      <c r="D53" s="618"/>
      <c r="E53" s="618"/>
      <c r="F53" s="618"/>
      <c r="G53" s="104"/>
      <c r="H53" s="93"/>
      <c r="I53" s="94"/>
      <c r="J53" s="94"/>
      <c r="K53" s="94"/>
      <c r="L53" s="94"/>
    </row>
    <row r="54" spans="1:12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/>
      <c r="I54" s="98"/>
      <c r="J54" s="98"/>
      <c r="K54" s="94"/>
      <c r="L54" s="94"/>
    </row>
    <row r="55" spans="1:12" s="3" customFormat="1" ht="60">
      <c r="A55" s="87" t="s">
        <v>5</v>
      </c>
      <c r="B55" s="87" t="s">
        <v>53</v>
      </c>
      <c r="C55" s="87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 t="shared" si="0"/>
        <v>0</v>
      </c>
      <c r="I55" s="94">
        <v>27.85</v>
      </c>
      <c r="J55" s="94">
        <f>ROUND(I55*1.3,2)</f>
        <v>36.21</v>
      </c>
      <c r="K55" s="94">
        <f t="shared" si="2"/>
        <v>0</v>
      </c>
      <c r="L55" s="94">
        <f t="shared" si="3"/>
        <v>0</v>
      </c>
    </row>
    <row r="56" spans="1:12" s="3" customFormat="1">
      <c r="A56" s="609" t="s">
        <v>54</v>
      </c>
      <c r="B56" s="609"/>
      <c r="C56" s="609"/>
      <c r="D56" s="609"/>
      <c r="E56" s="609"/>
      <c r="F56" s="609"/>
      <c r="G56" s="106"/>
      <c r="H56" s="93"/>
      <c r="I56" s="94"/>
      <c r="J56" s="94"/>
      <c r="K56" s="94"/>
      <c r="L56" s="94"/>
    </row>
    <row r="57" spans="1:12" s="3" customFormat="1">
      <c r="A57" s="619"/>
      <c r="B57" s="619"/>
      <c r="C57" s="619"/>
      <c r="D57" s="619"/>
      <c r="E57" s="619"/>
      <c r="F57" s="619"/>
      <c r="G57" s="107"/>
      <c r="H57" s="93"/>
      <c r="I57" s="94"/>
      <c r="J57" s="94"/>
      <c r="K57" s="94"/>
      <c r="L57" s="94"/>
    </row>
    <row r="58" spans="1:12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/>
      <c r="I58" s="98"/>
      <c r="J58" s="98"/>
      <c r="K58" s="94"/>
      <c r="L58" s="94"/>
    </row>
    <row r="59" spans="1:12" s="3" customFormat="1" ht="24">
      <c r="A59" s="87" t="s">
        <v>5</v>
      </c>
      <c r="B59" s="87" t="s">
        <v>56</v>
      </c>
      <c r="C59" s="87" t="s">
        <v>356</v>
      </c>
      <c r="D59" s="92" t="s">
        <v>57</v>
      </c>
      <c r="E59" s="85" t="s">
        <v>29</v>
      </c>
      <c r="F59" s="85"/>
      <c r="G59" s="93"/>
      <c r="H59" s="93">
        <f t="shared" si="0"/>
        <v>0</v>
      </c>
      <c r="I59" s="94">
        <v>5.15</v>
      </c>
      <c r="J59" s="94">
        <f>ROUND(I59*1.3,2)</f>
        <v>6.7</v>
      </c>
      <c r="K59" s="94">
        <f t="shared" si="2"/>
        <v>0</v>
      </c>
      <c r="L59" s="94">
        <f t="shared" si="3"/>
        <v>0</v>
      </c>
    </row>
    <row r="60" spans="1:12" s="3" customFormat="1" ht="24">
      <c r="A60" s="87" t="s">
        <v>5</v>
      </c>
      <c r="B60" s="87">
        <v>24758</v>
      </c>
      <c r="C60" s="87" t="s">
        <v>357</v>
      </c>
      <c r="D60" s="92" t="s">
        <v>58</v>
      </c>
      <c r="E60" s="85" t="s">
        <v>29</v>
      </c>
      <c r="F60" s="85"/>
      <c r="G60" s="93"/>
      <c r="H60" s="93">
        <f t="shared" si="0"/>
        <v>0</v>
      </c>
      <c r="I60" s="94">
        <v>46.69</v>
      </c>
      <c r="J60" s="94"/>
      <c r="K60" s="94">
        <f t="shared" si="2"/>
        <v>0</v>
      </c>
      <c r="L60" s="94">
        <f t="shared" si="3"/>
        <v>0</v>
      </c>
    </row>
    <row r="61" spans="1:12" s="3" customFormat="1" ht="48">
      <c r="A61" s="87" t="s">
        <v>5</v>
      </c>
      <c r="B61" s="87">
        <v>23711</v>
      </c>
      <c r="C61" s="87" t="s">
        <v>358</v>
      </c>
      <c r="D61" s="92" t="s">
        <v>245</v>
      </c>
      <c r="E61" s="85" t="s">
        <v>29</v>
      </c>
      <c r="F61" s="85"/>
      <c r="G61" s="93"/>
      <c r="H61" s="93">
        <f t="shared" si="0"/>
        <v>0</v>
      </c>
      <c r="I61" s="94">
        <v>23.62</v>
      </c>
      <c r="J61" s="94"/>
      <c r="K61" s="94">
        <f t="shared" si="2"/>
        <v>0</v>
      </c>
      <c r="L61" s="94">
        <f t="shared" si="3"/>
        <v>0</v>
      </c>
    </row>
    <row r="62" spans="1:12" s="3" customFormat="1">
      <c r="A62" s="619"/>
      <c r="B62" s="619"/>
      <c r="C62" s="619"/>
      <c r="D62" s="619"/>
      <c r="E62" s="619"/>
      <c r="F62" s="619"/>
      <c r="G62" s="107"/>
      <c r="H62" s="93"/>
      <c r="I62" s="94"/>
      <c r="J62" s="94"/>
      <c r="K62" s="94"/>
      <c r="L62" s="94"/>
    </row>
    <row r="63" spans="1:12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/>
      <c r="I63" s="98"/>
      <c r="J63" s="98"/>
      <c r="K63" s="94"/>
      <c r="L63" s="94"/>
    </row>
    <row r="64" spans="1:12" s="3" customFormat="1">
      <c r="A64" s="87"/>
      <c r="B64" s="87"/>
      <c r="C64" s="87"/>
      <c r="D64" s="100" t="s">
        <v>60</v>
      </c>
      <c r="E64" s="85"/>
      <c r="F64" s="85"/>
      <c r="G64" s="93"/>
      <c r="H64" s="93"/>
      <c r="I64" s="94"/>
      <c r="J64" s="94"/>
      <c r="K64" s="94"/>
      <c r="L64" s="94"/>
    </row>
    <row r="65" spans="1:12" s="3" customFormat="1" ht="48">
      <c r="A65" s="87" t="s">
        <v>5</v>
      </c>
      <c r="B65" s="87" t="s">
        <v>61</v>
      </c>
      <c r="C65" s="87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 t="shared" si="0"/>
        <v>0</v>
      </c>
      <c r="I65" s="94">
        <v>23.12</v>
      </c>
      <c r="J65" s="94">
        <f>ROUND(I65*1.3,2)</f>
        <v>30.06</v>
      </c>
      <c r="K65" s="94">
        <f t="shared" si="2"/>
        <v>0</v>
      </c>
      <c r="L65" s="94">
        <f t="shared" si="3"/>
        <v>0</v>
      </c>
    </row>
    <row r="66" spans="1:12" s="3" customFormat="1" ht="51" customHeight="1">
      <c r="A66" s="87" t="s">
        <v>5</v>
      </c>
      <c r="B66" s="87" t="s">
        <v>62</v>
      </c>
      <c r="C66" s="87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 t="shared" si="0"/>
        <v>0</v>
      </c>
      <c r="I66" s="94">
        <v>14.82</v>
      </c>
      <c r="J66" s="94">
        <v>19.260000000000002</v>
      </c>
      <c r="K66" s="94">
        <f t="shared" si="2"/>
        <v>0</v>
      </c>
      <c r="L66" s="94">
        <f t="shared" si="3"/>
        <v>0</v>
      </c>
    </row>
    <row r="67" spans="1:12" s="4" customFormat="1" ht="48">
      <c r="A67" s="87" t="s">
        <v>31</v>
      </c>
      <c r="B67" s="87">
        <v>102</v>
      </c>
      <c r="C67" s="87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 t="shared" si="0"/>
        <v>0</v>
      </c>
      <c r="I67" s="94">
        <v>50.22</v>
      </c>
      <c r="J67" s="94">
        <v>65.28</v>
      </c>
      <c r="K67" s="94">
        <f t="shared" si="2"/>
        <v>0</v>
      </c>
      <c r="L67" s="94">
        <f t="shared" si="3"/>
        <v>0</v>
      </c>
    </row>
    <row r="68" spans="1:12" s="3" customFormat="1" ht="48">
      <c r="A68" s="87" t="s">
        <v>5</v>
      </c>
      <c r="B68" s="87" t="s">
        <v>63</v>
      </c>
      <c r="C68" s="87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 t="shared" si="0"/>
        <v>0</v>
      </c>
      <c r="I68" s="94">
        <v>14.69</v>
      </c>
      <c r="J68" s="94">
        <f t="shared" ref="J68:J87" si="7">ROUND(I68*1.3,2)</f>
        <v>19.100000000000001</v>
      </c>
      <c r="K68" s="94">
        <f t="shared" si="2"/>
        <v>0</v>
      </c>
      <c r="L68" s="94">
        <f t="shared" si="3"/>
        <v>0</v>
      </c>
    </row>
    <row r="69" spans="1:12" s="8" customFormat="1" ht="72">
      <c r="A69" s="85" t="s">
        <v>472</v>
      </c>
      <c r="B69" s="85" t="s">
        <v>474</v>
      </c>
      <c r="C69" s="87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 t="shared" si="0"/>
        <v>0</v>
      </c>
      <c r="I69" s="94">
        <v>49.98</v>
      </c>
      <c r="J69" s="94">
        <f t="shared" si="7"/>
        <v>64.97</v>
      </c>
      <c r="K69" s="94">
        <f t="shared" si="2"/>
        <v>0</v>
      </c>
      <c r="L69" s="94">
        <f t="shared" si="3"/>
        <v>0</v>
      </c>
    </row>
    <row r="70" spans="1:12" s="8" customFormat="1" ht="36">
      <c r="A70" s="85" t="s">
        <v>472</v>
      </c>
      <c r="B70" s="85" t="s">
        <v>475</v>
      </c>
      <c r="C70" s="87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 t="shared" si="0"/>
        <v>0</v>
      </c>
      <c r="I70" s="94">
        <v>6.27</v>
      </c>
      <c r="J70" s="94">
        <f t="shared" si="7"/>
        <v>8.15</v>
      </c>
      <c r="K70" s="94">
        <f t="shared" si="2"/>
        <v>0</v>
      </c>
      <c r="L70" s="94">
        <f t="shared" si="3"/>
        <v>0</v>
      </c>
    </row>
    <row r="71" spans="1:12" s="8" customFormat="1" ht="29.25" customHeight="1">
      <c r="A71" s="85" t="s">
        <v>472</v>
      </c>
      <c r="B71" s="85" t="s">
        <v>476</v>
      </c>
      <c r="C71" s="87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 t="shared" si="0"/>
        <v>0</v>
      </c>
      <c r="I71" s="94">
        <v>31.48</v>
      </c>
      <c r="J71" s="94">
        <v>40.93</v>
      </c>
      <c r="K71" s="94">
        <f t="shared" si="2"/>
        <v>0</v>
      </c>
      <c r="L71" s="94">
        <f t="shared" si="3"/>
        <v>0</v>
      </c>
    </row>
    <row r="72" spans="1:12" s="3" customFormat="1">
      <c r="A72" s="85"/>
      <c r="B72" s="85"/>
      <c r="C72" s="85"/>
      <c r="D72" s="100" t="s">
        <v>66</v>
      </c>
      <c r="E72" s="85"/>
      <c r="F72" s="85"/>
      <c r="G72" s="93"/>
      <c r="H72" s="93"/>
      <c r="I72" s="94"/>
      <c r="J72" s="94"/>
      <c r="K72" s="94"/>
      <c r="L72" s="94"/>
    </row>
    <row r="73" spans="1:12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 t="shared" si="0"/>
        <v>0</v>
      </c>
      <c r="I73" s="94">
        <v>3.25</v>
      </c>
      <c r="J73" s="94">
        <v>4.22</v>
      </c>
      <c r="K73" s="94">
        <f t="shared" si="2"/>
        <v>0</v>
      </c>
      <c r="L73" s="94">
        <f t="shared" si="3"/>
        <v>0</v>
      </c>
    </row>
    <row r="74" spans="1:12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 t="shared" si="0"/>
        <v>0</v>
      </c>
      <c r="I74" s="94">
        <v>2.85</v>
      </c>
      <c r="J74" s="94">
        <f t="shared" si="7"/>
        <v>3.71</v>
      </c>
      <c r="K74" s="94">
        <f t="shared" si="2"/>
        <v>0</v>
      </c>
      <c r="L74" s="94">
        <f t="shared" si="3"/>
        <v>0</v>
      </c>
    </row>
    <row r="75" spans="1:12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/>
      <c r="H75" s="93">
        <f t="shared" si="0"/>
        <v>0</v>
      </c>
      <c r="I75" s="94">
        <v>15.31</v>
      </c>
      <c r="J75" s="94">
        <f t="shared" si="7"/>
        <v>19.899999999999999</v>
      </c>
      <c r="K75" s="94">
        <f t="shared" si="2"/>
        <v>0</v>
      </c>
      <c r="L75" s="94">
        <f t="shared" si="3"/>
        <v>0</v>
      </c>
    </row>
    <row r="76" spans="1:12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 t="shared" si="0"/>
        <v>0</v>
      </c>
      <c r="I76" s="94">
        <v>39.200000000000003</v>
      </c>
      <c r="J76" s="94">
        <f t="shared" si="7"/>
        <v>50.96</v>
      </c>
      <c r="K76" s="94">
        <f t="shared" si="2"/>
        <v>0</v>
      </c>
      <c r="L76" s="94">
        <f t="shared" si="3"/>
        <v>0</v>
      </c>
    </row>
    <row r="77" spans="1:12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 t="shared" si="0"/>
        <v>0</v>
      </c>
      <c r="I77" s="94">
        <v>12.82</v>
      </c>
      <c r="J77" s="94">
        <v>16.66</v>
      </c>
      <c r="K77" s="94">
        <f t="shared" si="2"/>
        <v>0</v>
      </c>
      <c r="L77" s="94">
        <f t="shared" si="3"/>
        <v>0</v>
      </c>
    </row>
    <row r="78" spans="1:12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 t="shared" si="0"/>
        <v>0</v>
      </c>
      <c r="I78" s="94">
        <v>12.78</v>
      </c>
      <c r="J78" s="94">
        <f t="shared" si="7"/>
        <v>16.61</v>
      </c>
      <c r="K78" s="94">
        <f t="shared" si="2"/>
        <v>0</v>
      </c>
      <c r="L78" s="94">
        <f t="shared" si="3"/>
        <v>0</v>
      </c>
    </row>
    <row r="79" spans="1:12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 t="shared" ref="H79:H142" si="8">G79</f>
        <v>0</v>
      </c>
      <c r="I79" s="94">
        <v>31.48</v>
      </c>
      <c r="J79" s="94">
        <v>40.93</v>
      </c>
      <c r="K79" s="94">
        <f t="shared" ref="K79:K142" si="9">J79*G79</f>
        <v>0</v>
      </c>
      <c r="L79" s="94">
        <f t="shared" ref="L79:L142" si="10">H79*J79</f>
        <v>0</v>
      </c>
    </row>
    <row r="80" spans="1:12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 t="shared" si="8"/>
        <v>0</v>
      </c>
      <c r="I80" s="94">
        <v>18.66</v>
      </c>
      <c r="J80" s="94">
        <f t="shared" si="7"/>
        <v>24.26</v>
      </c>
      <c r="K80" s="94">
        <f t="shared" si="9"/>
        <v>0</v>
      </c>
      <c r="L80" s="94">
        <f t="shared" si="10"/>
        <v>0</v>
      </c>
    </row>
    <row r="81" spans="1:12" s="3" customFormat="1">
      <c r="A81" s="85"/>
      <c r="B81" s="85"/>
      <c r="C81" s="85"/>
      <c r="D81" s="100" t="s">
        <v>78</v>
      </c>
      <c r="E81" s="85"/>
      <c r="F81" s="85"/>
      <c r="G81" s="93"/>
      <c r="H81" s="93"/>
      <c r="I81" s="94"/>
      <c r="J81" s="94"/>
      <c r="K81" s="94"/>
      <c r="L81" s="94"/>
    </row>
    <row r="82" spans="1:12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 t="shared" si="8"/>
        <v>0</v>
      </c>
      <c r="I82" s="94">
        <v>3.25</v>
      </c>
      <c r="J82" s="94">
        <v>4.22</v>
      </c>
      <c r="K82" s="94">
        <f t="shared" si="9"/>
        <v>0</v>
      </c>
      <c r="L82" s="94">
        <f t="shared" si="10"/>
        <v>0</v>
      </c>
    </row>
    <row r="83" spans="1:12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 t="shared" si="8"/>
        <v>0</v>
      </c>
      <c r="I83" s="94">
        <v>15.31</v>
      </c>
      <c r="J83" s="94">
        <f t="shared" si="7"/>
        <v>19.899999999999999</v>
      </c>
      <c r="K83" s="94">
        <f t="shared" si="9"/>
        <v>0</v>
      </c>
      <c r="L83" s="94">
        <f t="shared" si="10"/>
        <v>0</v>
      </c>
    </row>
    <row r="84" spans="1:12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 t="shared" si="8"/>
        <v>0</v>
      </c>
      <c r="I84" s="94">
        <v>12.82</v>
      </c>
      <c r="J84" s="94">
        <v>16.66</v>
      </c>
      <c r="K84" s="94">
        <f t="shared" si="9"/>
        <v>0</v>
      </c>
      <c r="L84" s="94">
        <f t="shared" si="10"/>
        <v>0</v>
      </c>
    </row>
    <row r="85" spans="1:12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 t="shared" si="8"/>
        <v>0</v>
      </c>
      <c r="I85" s="94">
        <v>12.78</v>
      </c>
      <c r="J85" s="94">
        <f t="shared" si="7"/>
        <v>16.61</v>
      </c>
      <c r="K85" s="94">
        <f t="shared" si="9"/>
        <v>0</v>
      </c>
      <c r="L85" s="94">
        <f t="shared" si="10"/>
        <v>0</v>
      </c>
    </row>
    <row r="86" spans="1:12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 t="shared" si="8"/>
        <v>0</v>
      </c>
      <c r="I86" s="94">
        <v>18.66</v>
      </c>
      <c r="J86" s="94">
        <f t="shared" si="7"/>
        <v>24.26</v>
      </c>
      <c r="K86" s="94">
        <f t="shared" si="9"/>
        <v>0</v>
      </c>
      <c r="L86" s="94">
        <f t="shared" si="10"/>
        <v>0</v>
      </c>
    </row>
    <row r="87" spans="1:12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 t="shared" si="8"/>
        <v>0</v>
      </c>
      <c r="I87" s="94">
        <v>42.53</v>
      </c>
      <c r="J87" s="94">
        <f t="shared" si="7"/>
        <v>55.29</v>
      </c>
      <c r="K87" s="94">
        <f t="shared" si="9"/>
        <v>0</v>
      </c>
      <c r="L87" s="94">
        <f t="shared" si="10"/>
        <v>0</v>
      </c>
    </row>
    <row r="88" spans="1:12" s="3" customFormat="1">
      <c r="A88" s="622"/>
      <c r="B88" s="623"/>
      <c r="C88" s="623"/>
      <c r="D88" s="623"/>
      <c r="E88" s="623"/>
      <c r="F88" s="624"/>
      <c r="G88" s="109"/>
      <c r="H88" s="93"/>
      <c r="I88" s="94"/>
      <c r="J88" s="94"/>
      <c r="K88" s="94"/>
      <c r="L88" s="94"/>
    </row>
    <row r="89" spans="1:12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/>
      <c r="I89" s="98"/>
      <c r="J89" s="98"/>
      <c r="K89" s="94"/>
      <c r="L89" s="94"/>
    </row>
    <row r="90" spans="1:12" s="3" customFormat="1">
      <c r="A90" s="86"/>
      <c r="B90" s="86"/>
      <c r="C90" s="89"/>
      <c r="D90" s="96" t="s">
        <v>88</v>
      </c>
      <c r="E90" s="86"/>
      <c r="F90" s="86"/>
      <c r="G90" s="97"/>
      <c r="H90" s="93"/>
      <c r="I90" s="98"/>
      <c r="J90" s="98"/>
      <c r="K90" s="94"/>
      <c r="L90" s="94"/>
    </row>
    <row r="91" spans="1:12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 t="shared" si="8"/>
        <v>0</v>
      </c>
      <c r="I91" s="94">
        <v>267.02999999999997</v>
      </c>
      <c r="J91" s="94">
        <f>ROUND(I91*1.3,2)</f>
        <v>347.14</v>
      </c>
      <c r="K91" s="94">
        <f t="shared" si="9"/>
        <v>0</v>
      </c>
      <c r="L91" s="94">
        <f t="shared" si="10"/>
        <v>0</v>
      </c>
    </row>
    <row r="92" spans="1:12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 t="shared" si="8"/>
        <v>0</v>
      </c>
      <c r="I92" s="94">
        <v>296.43</v>
      </c>
      <c r="J92" s="94">
        <f t="shared" ref="J92:J106" si="11">ROUND(I92*1.3,2)</f>
        <v>385.36</v>
      </c>
      <c r="K92" s="94">
        <f t="shared" si="9"/>
        <v>0</v>
      </c>
      <c r="L92" s="94">
        <f t="shared" si="10"/>
        <v>0</v>
      </c>
    </row>
    <row r="93" spans="1:12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 t="shared" si="8"/>
        <v>0</v>
      </c>
      <c r="I93" s="94">
        <v>325.83</v>
      </c>
      <c r="J93" s="94">
        <f t="shared" si="11"/>
        <v>423.58</v>
      </c>
      <c r="K93" s="94">
        <f t="shared" si="9"/>
        <v>0</v>
      </c>
      <c r="L93" s="94">
        <f t="shared" si="10"/>
        <v>0</v>
      </c>
    </row>
    <row r="94" spans="1:12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 t="shared" si="8"/>
        <v>0</v>
      </c>
      <c r="I94" s="94">
        <v>60.02</v>
      </c>
      <c r="J94" s="94">
        <v>78.02</v>
      </c>
      <c r="K94" s="94">
        <f t="shared" si="9"/>
        <v>0</v>
      </c>
      <c r="L94" s="94">
        <f t="shared" si="10"/>
        <v>0</v>
      </c>
    </row>
    <row r="95" spans="1:12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 t="shared" si="8"/>
        <v>0</v>
      </c>
      <c r="I95" s="94">
        <v>316.02999999999997</v>
      </c>
      <c r="J95" s="94">
        <f t="shared" si="11"/>
        <v>410.84</v>
      </c>
      <c r="K95" s="94">
        <f t="shared" si="9"/>
        <v>0</v>
      </c>
      <c r="L95" s="94">
        <f t="shared" si="10"/>
        <v>0</v>
      </c>
    </row>
    <row r="96" spans="1:12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 t="shared" si="8"/>
        <v>0</v>
      </c>
      <c r="I96" s="94">
        <v>345.43</v>
      </c>
      <c r="J96" s="94">
        <f t="shared" si="11"/>
        <v>449.06</v>
      </c>
      <c r="K96" s="94">
        <f t="shared" si="9"/>
        <v>0</v>
      </c>
      <c r="L96" s="94">
        <f t="shared" si="10"/>
        <v>0</v>
      </c>
    </row>
    <row r="97" spans="1:12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 t="shared" si="8"/>
        <v>0</v>
      </c>
      <c r="I97" s="94">
        <v>394.43</v>
      </c>
      <c r="J97" s="94">
        <f t="shared" si="11"/>
        <v>512.76</v>
      </c>
      <c r="K97" s="94">
        <f t="shared" si="9"/>
        <v>0</v>
      </c>
      <c r="L97" s="94">
        <f t="shared" si="10"/>
        <v>0</v>
      </c>
    </row>
    <row r="98" spans="1:12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 t="shared" si="8"/>
        <v>0</v>
      </c>
      <c r="I98" s="94">
        <v>14.82</v>
      </c>
      <c r="J98" s="94">
        <v>19.260000000000002</v>
      </c>
      <c r="K98" s="94">
        <f t="shared" si="9"/>
        <v>0</v>
      </c>
      <c r="L98" s="94">
        <f t="shared" si="10"/>
        <v>0</v>
      </c>
    </row>
    <row r="99" spans="1:12" s="3" customFormat="1">
      <c r="A99" s="85"/>
      <c r="B99" s="85"/>
      <c r="C99" s="85"/>
      <c r="D99" s="110" t="s">
        <v>93</v>
      </c>
      <c r="E99" s="85"/>
      <c r="F99" s="85"/>
      <c r="G99" s="93"/>
      <c r="H99" s="93">
        <f t="shared" si="8"/>
        <v>0</v>
      </c>
      <c r="I99" s="94"/>
      <c r="J99" s="94">
        <f t="shared" si="11"/>
        <v>0</v>
      </c>
      <c r="K99" s="94">
        <f t="shared" si="9"/>
        <v>0</v>
      </c>
      <c r="L99" s="94">
        <f t="shared" si="10"/>
        <v>0</v>
      </c>
    </row>
    <row r="100" spans="1:12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 t="shared" si="8"/>
        <v>0</v>
      </c>
      <c r="I100" s="94">
        <v>412.39</v>
      </c>
      <c r="J100" s="94">
        <f t="shared" si="11"/>
        <v>536.11</v>
      </c>
      <c r="K100" s="94">
        <f t="shared" si="9"/>
        <v>0</v>
      </c>
      <c r="L100" s="94">
        <f t="shared" si="10"/>
        <v>0</v>
      </c>
    </row>
    <row r="101" spans="1:12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 t="shared" si="8"/>
        <v>0</v>
      </c>
      <c r="I101" s="94">
        <v>392.79</v>
      </c>
      <c r="J101" s="94">
        <f t="shared" si="11"/>
        <v>510.63</v>
      </c>
      <c r="K101" s="94">
        <f t="shared" si="9"/>
        <v>0</v>
      </c>
      <c r="L101" s="94">
        <f t="shared" si="10"/>
        <v>0</v>
      </c>
    </row>
    <row r="102" spans="1:12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 t="shared" si="8"/>
        <v>0</v>
      </c>
      <c r="I102" s="94">
        <v>412.39</v>
      </c>
      <c r="J102" s="94">
        <f t="shared" si="11"/>
        <v>536.11</v>
      </c>
      <c r="K102" s="94">
        <f t="shared" si="9"/>
        <v>0</v>
      </c>
      <c r="L102" s="94">
        <f t="shared" si="10"/>
        <v>0</v>
      </c>
    </row>
    <row r="103" spans="1:12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/>
      <c r="I103" s="94"/>
      <c r="J103" s="94"/>
      <c r="K103" s="94"/>
      <c r="L103" s="94"/>
    </row>
    <row r="104" spans="1:12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 t="shared" si="8"/>
        <v>0</v>
      </c>
      <c r="I104" s="94">
        <v>216.39</v>
      </c>
      <c r="J104" s="94">
        <f t="shared" si="11"/>
        <v>281.31</v>
      </c>
      <c r="K104" s="94">
        <f t="shared" si="9"/>
        <v>0</v>
      </c>
      <c r="L104" s="94">
        <f t="shared" si="10"/>
        <v>0</v>
      </c>
    </row>
    <row r="105" spans="1:12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 t="shared" si="8"/>
        <v>0</v>
      </c>
      <c r="I105" s="94">
        <v>39.4</v>
      </c>
      <c r="J105" s="94">
        <f t="shared" si="11"/>
        <v>51.22</v>
      </c>
      <c r="K105" s="94">
        <f t="shared" si="9"/>
        <v>0</v>
      </c>
      <c r="L105" s="94">
        <f t="shared" si="10"/>
        <v>0</v>
      </c>
    </row>
    <row r="106" spans="1:12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 t="shared" si="8"/>
        <v>0</v>
      </c>
      <c r="I106" s="94">
        <v>122.7</v>
      </c>
      <c r="J106" s="94">
        <f t="shared" si="11"/>
        <v>159.51</v>
      </c>
      <c r="K106" s="94">
        <f t="shared" si="9"/>
        <v>0</v>
      </c>
      <c r="L106" s="94">
        <f t="shared" si="10"/>
        <v>0</v>
      </c>
    </row>
    <row r="107" spans="1:12" s="8" customFormat="1">
      <c r="A107" s="85"/>
      <c r="B107" s="85"/>
      <c r="C107" s="85"/>
      <c r="D107" s="92"/>
      <c r="E107" s="85"/>
      <c r="F107" s="85"/>
      <c r="G107" s="93"/>
      <c r="H107" s="93"/>
      <c r="I107" s="94"/>
      <c r="J107" s="94"/>
      <c r="K107" s="94"/>
      <c r="L107" s="94"/>
    </row>
    <row r="108" spans="1:12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/>
      <c r="I108" s="98"/>
      <c r="J108" s="98"/>
      <c r="K108" s="94"/>
      <c r="L108" s="94"/>
    </row>
    <row r="109" spans="1:12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/>
      <c r="I109" s="94"/>
      <c r="J109" s="94"/>
      <c r="K109" s="94"/>
      <c r="L109" s="94"/>
    </row>
    <row r="110" spans="1:12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 t="shared" si="8"/>
        <v>0</v>
      </c>
      <c r="I110" s="112">
        <v>2430.33</v>
      </c>
      <c r="J110" s="94">
        <f>ROUND(F110*1.3,2)</f>
        <v>1.3</v>
      </c>
      <c r="K110" s="94">
        <f t="shared" si="9"/>
        <v>0</v>
      </c>
      <c r="L110" s="94">
        <f t="shared" si="10"/>
        <v>0</v>
      </c>
    </row>
    <row r="111" spans="1:12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/>
      <c r="I111" s="94"/>
      <c r="J111" s="94"/>
      <c r="K111" s="94"/>
      <c r="L111" s="94"/>
    </row>
    <row r="112" spans="1:12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 t="shared" si="8"/>
        <v>0</v>
      </c>
      <c r="I112" s="94">
        <v>125.56</v>
      </c>
      <c r="J112" s="94">
        <v>163.22999999999999</v>
      </c>
      <c r="K112" s="94">
        <f t="shared" si="9"/>
        <v>0</v>
      </c>
      <c r="L112" s="94">
        <f t="shared" si="10"/>
        <v>0</v>
      </c>
    </row>
    <row r="113" spans="1:12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 t="shared" si="8"/>
        <v>0</v>
      </c>
      <c r="I113" s="94">
        <v>105.96</v>
      </c>
      <c r="J113" s="94">
        <v>137.75</v>
      </c>
      <c r="K113" s="94">
        <f t="shared" si="9"/>
        <v>0</v>
      </c>
      <c r="L113" s="94">
        <f t="shared" si="10"/>
        <v>0</v>
      </c>
    </row>
    <row r="114" spans="1:12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 t="shared" si="8"/>
        <v>0</v>
      </c>
      <c r="I114" s="94">
        <v>53.78</v>
      </c>
      <c r="J114" s="94">
        <f>ROUND(I114*1.3,2)</f>
        <v>69.91</v>
      </c>
      <c r="K114" s="94">
        <f t="shared" si="9"/>
        <v>0</v>
      </c>
      <c r="L114" s="94">
        <f t="shared" si="10"/>
        <v>0</v>
      </c>
    </row>
    <row r="115" spans="1:12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 t="shared" si="8"/>
        <v>0</v>
      </c>
      <c r="I115" s="94">
        <v>62.89</v>
      </c>
      <c r="J115" s="94">
        <v>81.75</v>
      </c>
      <c r="K115" s="94">
        <f t="shared" si="9"/>
        <v>0</v>
      </c>
      <c r="L115" s="94">
        <f t="shared" si="10"/>
        <v>0</v>
      </c>
    </row>
    <row r="116" spans="1:12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 t="shared" si="8"/>
        <v>0</v>
      </c>
      <c r="I116" s="94">
        <v>313.10000000000002</v>
      </c>
      <c r="J116" s="94">
        <v>407.03</v>
      </c>
      <c r="K116" s="94">
        <f t="shared" si="9"/>
        <v>0</v>
      </c>
      <c r="L116" s="94">
        <f t="shared" si="10"/>
        <v>0</v>
      </c>
    </row>
    <row r="117" spans="1:12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 t="shared" si="8"/>
        <v>0</v>
      </c>
      <c r="I117" s="94">
        <v>42.38</v>
      </c>
      <c r="J117" s="94">
        <v>55.1</v>
      </c>
      <c r="K117" s="94">
        <f t="shared" si="9"/>
        <v>0</v>
      </c>
      <c r="L117" s="94">
        <f t="shared" si="10"/>
        <v>0</v>
      </c>
    </row>
    <row r="118" spans="1:12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 t="shared" si="8"/>
        <v>0</v>
      </c>
      <c r="I118" s="94">
        <v>54.57</v>
      </c>
      <c r="J118" s="94">
        <v>70.94</v>
      </c>
      <c r="K118" s="94">
        <f t="shared" si="9"/>
        <v>0</v>
      </c>
      <c r="L118" s="94">
        <f t="shared" si="10"/>
        <v>0</v>
      </c>
    </row>
    <row r="119" spans="1:12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 t="shared" si="8"/>
        <v>0</v>
      </c>
      <c r="I119" s="94">
        <v>7.37</v>
      </c>
      <c r="J119" s="94">
        <f>ROUND(I119*1.3,2)</f>
        <v>9.58</v>
      </c>
      <c r="K119" s="94">
        <f t="shared" si="9"/>
        <v>0</v>
      </c>
      <c r="L119" s="94">
        <f t="shared" si="10"/>
        <v>0</v>
      </c>
    </row>
    <row r="120" spans="1:12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 t="shared" si="8"/>
        <v>0</v>
      </c>
      <c r="I120" s="94">
        <v>17.329999999999998</v>
      </c>
      <c r="J120" s="94">
        <f t="shared" ref="J120:J122" si="12">ROUND(I120*1.3,2)</f>
        <v>22.53</v>
      </c>
      <c r="K120" s="94">
        <f t="shared" si="9"/>
        <v>0</v>
      </c>
      <c r="L120" s="94">
        <f t="shared" si="10"/>
        <v>0</v>
      </c>
    </row>
    <row r="121" spans="1:12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 t="shared" si="8"/>
        <v>0</v>
      </c>
      <c r="I121" s="94">
        <v>23.21</v>
      </c>
      <c r="J121" s="94">
        <f t="shared" si="12"/>
        <v>30.17</v>
      </c>
      <c r="K121" s="94">
        <f t="shared" si="9"/>
        <v>0</v>
      </c>
      <c r="L121" s="94">
        <f t="shared" si="10"/>
        <v>0</v>
      </c>
    </row>
    <row r="122" spans="1:12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 t="shared" si="8"/>
        <v>0</v>
      </c>
      <c r="I122" s="94">
        <v>0</v>
      </c>
      <c r="J122" s="94">
        <f t="shared" si="12"/>
        <v>0</v>
      </c>
      <c r="K122" s="94">
        <f t="shared" si="9"/>
        <v>0</v>
      </c>
      <c r="L122" s="94">
        <f t="shared" si="10"/>
        <v>0</v>
      </c>
    </row>
    <row r="123" spans="1:12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 t="shared" si="8"/>
        <v>0</v>
      </c>
      <c r="I123" s="94">
        <v>64.37</v>
      </c>
      <c r="J123" s="94">
        <f>ROUND(I123*1.3,2)</f>
        <v>83.68</v>
      </c>
      <c r="K123" s="94">
        <f t="shared" si="9"/>
        <v>0</v>
      </c>
      <c r="L123" s="94">
        <f t="shared" si="10"/>
        <v>0</v>
      </c>
    </row>
    <row r="124" spans="1:12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 t="shared" si="8"/>
        <v>0</v>
      </c>
      <c r="I124" s="94">
        <v>17.329999999999998</v>
      </c>
      <c r="J124" s="94">
        <f>ROUND(I124*1.3,2)</f>
        <v>22.53</v>
      </c>
      <c r="K124" s="94">
        <f t="shared" si="9"/>
        <v>0</v>
      </c>
      <c r="L124" s="94">
        <f t="shared" si="10"/>
        <v>0</v>
      </c>
    </row>
    <row r="125" spans="1:12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 t="shared" si="8"/>
        <v>0</v>
      </c>
      <c r="I125" s="94">
        <v>19.29</v>
      </c>
      <c r="J125" s="94">
        <f>ROUND(I125*1.3,2)</f>
        <v>25.08</v>
      </c>
      <c r="K125" s="94">
        <f t="shared" si="9"/>
        <v>0</v>
      </c>
      <c r="L125" s="94">
        <f t="shared" si="10"/>
        <v>0</v>
      </c>
    </row>
    <row r="126" spans="1:12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 t="shared" si="8"/>
        <v>0</v>
      </c>
      <c r="I126" s="94">
        <v>21.25</v>
      </c>
      <c r="J126" s="94">
        <v>27.63</v>
      </c>
      <c r="K126" s="94">
        <f t="shared" si="9"/>
        <v>0</v>
      </c>
      <c r="L126" s="94">
        <f t="shared" si="10"/>
        <v>0</v>
      </c>
    </row>
    <row r="127" spans="1:12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 t="shared" si="8"/>
        <v>0</v>
      </c>
      <c r="I127" s="94">
        <v>25.17</v>
      </c>
      <c r="J127" s="94">
        <f>ROUND(I127*1.3,2)</f>
        <v>32.72</v>
      </c>
      <c r="K127" s="94">
        <f t="shared" si="9"/>
        <v>0</v>
      </c>
      <c r="L127" s="94">
        <f t="shared" si="10"/>
        <v>0</v>
      </c>
    </row>
    <row r="128" spans="1:12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 t="shared" si="8"/>
        <v>0</v>
      </c>
      <c r="I128" s="94">
        <v>19.29</v>
      </c>
      <c r="J128" s="94">
        <v>25.08</v>
      </c>
      <c r="K128" s="94">
        <f t="shared" si="9"/>
        <v>0</v>
      </c>
      <c r="L128" s="94">
        <f t="shared" si="10"/>
        <v>0</v>
      </c>
    </row>
    <row r="129" spans="1:12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 t="shared" si="8"/>
        <v>0</v>
      </c>
      <c r="I129" s="94">
        <v>106.46</v>
      </c>
      <c r="J129" s="94">
        <v>138.4</v>
      </c>
      <c r="K129" s="94">
        <f t="shared" si="9"/>
        <v>0</v>
      </c>
      <c r="L129" s="94">
        <f t="shared" si="10"/>
        <v>0</v>
      </c>
    </row>
    <row r="130" spans="1:12" s="8" customFormat="1">
      <c r="A130" s="85"/>
      <c r="B130" s="85"/>
      <c r="C130" s="85"/>
      <c r="D130" s="92" t="s">
        <v>501</v>
      </c>
      <c r="E130" s="85"/>
      <c r="F130" s="85"/>
      <c r="G130" s="93"/>
      <c r="H130" s="93"/>
      <c r="I130" s="94"/>
      <c r="J130" s="94"/>
      <c r="K130" s="94"/>
      <c r="L130" s="94"/>
    </row>
    <row r="131" spans="1:12" s="8" customFormat="1">
      <c r="A131" s="85"/>
      <c r="B131" s="85"/>
      <c r="C131" s="85"/>
      <c r="D131" s="100" t="s">
        <v>139</v>
      </c>
      <c r="E131" s="85"/>
      <c r="F131" s="85"/>
      <c r="G131" s="93"/>
      <c r="H131" s="93"/>
      <c r="I131" s="94"/>
      <c r="J131" s="94"/>
      <c r="K131" s="94"/>
      <c r="L131" s="94"/>
    </row>
    <row r="132" spans="1:12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 t="shared" si="8"/>
        <v>0</v>
      </c>
      <c r="I132" s="94">
        <v>184.36</v>
      </c>
      <c r="J132" s="94">
        <v>239.67</v>
      </c>
      <c r="K132" s="94">
        <f t="shared" si="9"/>
        <v>0</v>
      </c>
      <c r="L132" s="94">
        <f t="shared" si="10"/>
        <v>0</v>
      </c>
    </row>
    <row r="133" spans="1:12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 t="shared" si="8"/>
        <v>0</v>
      </c>
      <c r="I133" s="94">
        <v>112.58</v>
      </c>
      <c r="J133" s="94">
        <v>146.35</v>
      </c>
      <c r="K133" s="94">
        <f t="shared" si="9"/>
        <v>0</v>
      </c>
      <c r="L133" s="94">
        <f t="shared" si="10"/>
        <v>0</v>
      </c>
    </row>
    <row r="134" spans="1:12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 t="shared" si="8"/>
        <v>0</v>
      </c>
      <c r="I134" s="94">
        <v>102.78</v>
      </c>
      <c r="J134" s="94">
        <v>133.61000000000001</v>
      </c>
      <c r="K134" s="94">
        <f t="shared" si="9"/>
        <v>0</v>
      </c>
      <c r="L134" s="94">
        <f t="shared" si="10"/>
        <v>0</v>
      </c>
    </row>
    <row r="135" spans="1:12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 t="shared" si="8"/>
        <v>0</v>
      </c>
      <c r="I135" s="94">
        <v>104.12</v>
      </c>
      <c r="J135" s="94">
        <v>135.35</v>
      </c>
      <c r="K135" s="94">
        <f t="shared" si="9"/>
        <v>0</v>
      </c>
      <c r="L135" s="94">
        <f t="shared" si="10"/>
        <v>0</v>
      </c>
    </row>
    <row r="136" spans="1:12" s="8" customFormat="1">
      <c r="A136" s="85"/>
      <c r="B136" s="85"/>
      <c r="C136" s="85"/>
      <c r="D136" s="92" t="s">
        <v>501</v>
      </c>
      <c r="E136" s="85"/>
      <c r="F136" s="85"/>
      <c r="G136" s="93"/>
      <c r="H136" s="93"/>
      <c r="I136" s="94"/>
      <c r="J136" s="94"/>
      <c r="K136" s="94"/>
      <c r="L136" s="94"/>
    </row>
    <row r="137" spans="1:12" s="3" customFormat="1">
      <c r="A137" s="609" t="s">
        <v>144</v>
      </c>
      <c r="B137" s="609"/>
      <c r="C137" s="609"/>
      <c r="D137" s="609"/>
      <c r="E137" s="609"/>
      <c r="F137" s="85"/>
      <c r="G137" s="93"/>
      <c r="H137" s="93"/>
      <c r="I137" s="94"/>
      <c r="J137" s="94"/>
      <c r="K137" s="94"/>
      <c r="L137" s="94"/>
    </row>
    <row r="138" spans="1:12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 t="shared" si="8"/>
        <v>0</v>
      </c>
      <c r="I138" s="94">
        <v>184.36</v>
      </c>
      <c r="J138" s="94">
        <v>239.67</v>
      </c>
      <c r="K138" s="94">
        <f t="shared" si="9"/>
        <v>0</v>
      </c>
      <c r="L138" s="94">
        <f t="shared" si="10"/>
        <v>0</v>
      </c>
    </row>
    <row r="139" spans="1:12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 t="shared" si="8"/>
        <v>0</v>
      </c>
      <c r="I139" s="94">
        <v>29.09</v>
      </c>
      <c r="J139" s="94">
        <v>37.82</v>
      </c>
      <c r="K139" s="94">
        <f t="shared" si="9"/>
        <v>0</v>
      </c>
      <c r="L139" s="94">
        <f t="shared" si="10"/>
        <v>0</v>
      </c>
    </row>
    <row r="140" spans="1:12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 t="shared" si="8"/>
        <v>0</v>
      </c>
      <c r="I140" s="94">
        <v>104.12</v>
      </c>
      <c r="J140" s="94">
        <v>135.35</v>
      </c>
      <c r="K140" s="94">
        <f t="shared" si="9"/>
        <v>0</v>
      </c>
      <c r="L140" s="94">
        <f t="shared" si="10"/>
        <v>0</v>
      </c>
    </row>
    <row r="141" spans="1:12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 t="shared" si="8"/>
        <v>0</v>
      </c>
      <c r="I141" s="94">
        <v>63.58</v>
      </c>
      <c r="J141" s="94">
        <v>82.65</v>
      </c>
      <c r="K141" s="94">
        <f t="shared" si="9"/>
        <v>0</v>
      </c>
      <c r="L141" s="94">
        <f t="shared" si="10"/>
        <v>0</v>
      </c>
    </row>
    <row r="142" spans="1:12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 t="shared" si="8"/>
        <v>0</v>
      </c>
      <c r="I142" s="94">
        <v>19.48</v>
      </c>
      <c r="J142" s="94">
        <v>25.32</v>
      </c>
      <c r="K142" s="94">
        <f t="shared" si="9"/>
        <v>0</v>
      </c>
      <c r="L142" s="94">
        <f t="shared" si="10"/>
        <v>0</v>
      </c>
    </row>
    <row r="143" spans="1:12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 t="shared" ref="H143:H205" si="13">G143</f>
        <v>0</v>
      </c>
      <c r="I143" s="94">
        <v>22.42</v>
      </c>
      <c r="J143" s="94">
        <v>29.14</v>
      </c>
      <c r="K143" s="94">
        <f t="shared" ref="K143:K205" si="14">J143*G143</f>
        <v>0</v>
      </c>
      <c r="L143" s="94">
        <f t="shared" ref="L143:L205" si="15">H143*J143</f>
        <v>0</v>
      </c>
    </row>
    <row r="144" spans="1:12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 t="shared" si="13"/>
        <v>0</v>
      </c>
      <c r="I144" s="94">
        <v>39.93</v>
      </c>
      <c r="J144" s="94">
        <v>46.98</v>
      </c>
      <c r="K144" s="94">
        <f t="shared" si="14"/>
        <v>0</v>
      </c>
      <c r="L144" s="94">
        <f t="shared" si="15"/>
        <v>0</v>
      </c>
    </row>
    <row r="145" spans="1:12" s="3" customFormat="1">
      <c r="A145" s="85"/>
      <c r="B145" s="85"/>
      <c r="C145" s="85"/>
      <c r="D145" s="92"/>
      <c r="E145" s="85"/>
      <c r="F145" s="85"/>
      <c r="G145" s="93"/>
      <c r="H145" s="93"/>
      <c r="I145" s="94"/>
      <c r="J145" s="94"/>
      <c r="K145" s="94"/>
      <c r="L145" s="94"/>
    </row>
    <row r="146" spans="1:12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/>
      <c r="I146" s="94"/>
      <c r="J146" s="94"/>
      <c r="K146" s="94"/>
      <c r="L146" s="94"/>
    </row>
    <row r="147" spans="1:12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 t="shared" si="13"/>
        <v>0</v>
      </c>
      <c r="I147" s="94">
        <v>59.31</v>
      </c>
      <c r="J147" s="94">
        <v>77.099999999999994</v>
      </c>
      <c r="K147" s="94">
        <f t="shared" si="14"/>
        <v>0</v>
      </c>
      <c r="L147" s="94">
        <f t="shared" si="15"/>
        <v>0</v>
      </c>
    </row>
    <row r="148" spans="1:12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 t="shared" si="13"/>
        <v>0</v>
      </c>
      <c r="I148" s="94">
        <v>64.37</v>
      </c>
      <c r="J148" s="94">
        <v>83.68</v>
      </c>
      <c r="K148" s="94">
        <f t="shared" si="14"/>
        <v>0</v>
      </c>
      <c r="L148" s="94">
        <f t="shared" si="15"/>
        <v>0</v>
      </c>
    </row>
    <row r="149" spans="1:12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 t="shared" si="13"/>
        <v>0</v>
      </c>
      <c r="I149" s="94">
        <v>12.82</v>
      </c>
      <c r="J149" s="94">
        <v>16.66</v>
      </c>
      <c r="K149" s="94">
        <f t="shared" si="14"/>
        <v>0</v>
      </c>
      <c r="L149" s="94">
        <f t="shared" si="15"/>
        <v>0</v>
      </c>
    </row>
    <row r="150" spans="1:12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 t="shared" si="13"/>
        <v>0</v>
      </c>
      <c r="I150" s="94">
        <v>59.47</v>
      </c>
      <c r="J150" s="94">
        <v>77.31</v>
      </c>
      <c r="K150" s="94">
        <f t="shared" si="14"/>
        <v>0</v>
      </c>
      <c r="L150" s="94">
        <f t="shared" si="15"/>
        <v>0</v>
      </c>
    </row>
    <row r="151" spans="1:12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 t="shared" si="13"/>
        <v>0</v>
      </c>
      <c r="I151" s="94">
        <v>2283.33</v>
      </c>
      <c r="J151" s="94">
        <v>2968.33</v>
      </c>
      <c r="K151" s="94">
        <f t="shared" si="14"/>
        <v>0</v>
      </c>
      <c r="L151" s="94">
        <f t="shared" si="15"/>
        <v>0</v>
      </c>
    </row>
    <row r="152" spans="1:12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 t="shared" si="13"/>
        <v>0</v>
      </c>
      <c r="I152" s="94">
        <v>911.33</v>
      </c>
      <c r="J152" s="94">
        <f>ROUND(I152*1.3,2)</f>
        <v>1184.73</v>
      </c>
      <c r="K152" s="94">
        <f t="shared" si="14"/>
        <v>0</v>
      </c>
      <c r="L152" s="94">
        <f t="shared" si="15"/>
        <v>0</v>
      </c>
    </row>
    <row r="153" spans="1:12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 t="shared" si="13"/>
        <v>0</v>
      </c>
      <c r="I153" s="94">
        <v>911.33</v>
      </c>
      <c r="J153" s="94">
        <f>ROUND(I153*1.3,2)</f>
        <v>1184.73</v>
      </c>
      <c r="K153" s="94">
        <f t="shared" si="14"/>
        <v>0</v>
      </c>
      <c r="L153" s="94">
        <f t="shared" si="15"/>
        <v>0</v>
      </c>
    </row>
    <row r="154" spans="1:12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 t="shared" si="13"/>
        <v>0</v>
      </c>
      <c r="I154" s="94">
        <v>8.35</v>
      </c>
      <c r="J154" s="94">
        <v>10.85</v>
      </c>
      <c r="K154" s="94">
        <f t="shared" si="14"/>
        <v>0</v>
      </c>
      <c r="L154" s="94">
        <f t="shared" si="15"/>
        <v>0</v>
      </c>
    </row>
    <row r="155" spans="1:12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 t="shared" si="13"/>
        <v>0</v>
      </c>
      <c r="I155" s="94">
        <v>50.59</v>
      </c>
      <c r="J155" s="94">
        <v>65.77</v>
      </c>
      <c r="K155" s="94">
        <f t="shared" si="14"/>
        <v>0</v>
      </c>
      <c r="L155" s="94">
        <f t="shared" si="15"/>
        <v>0</v>
      </c>
    </row>
    <row r="156" spans="1:12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 t="shared" si="13"/>
        <v>0</v>
      </c>
      <c r="I156" s="94">
        <v>120.66</v>
      </c>
      <c r="J156" s="94">
        <v>156.86000000000001</v>
      </c>
      <c r="K156" s="94">
        <f t="shared" si="14"/>
        <v>0</v>
      </c>
      <c r="L156" s="94">
        <f t="shared" si="15"/>
        <v>0</v>
      </c>
    </row>
    <row r="157" spans="1:12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 t="shared" si="13"/>
        <v>0</v>
      </c>
      <c r="I157" s="94">
        <v>135.94999999999999</v>
      </c>
      <c r="J157" s="94">
        <v>176.74</v>
      </c>
      <c r="K157" s="94">
        <f t="shared" si="14"/>
        <v>0</v>
      </c>
      <c r="L157" s="94">
        <f t="shared" si="15"/>
        <v>0</v>
      </c>
    </row>
    <row r="158" spans="1:12" s="3" customFormat="1">
      <c r="A158" s="85"/>
      <c r="B158" s="85"/>
      <c r="C158" s="85"/>
      <c r="D158" s="92"/>
      <c r="E158" s="85"/>
      <c r="F158" s="85"/>
      <c r="G158" s="93"/>
      <c r="H158" s="93"/>
      <c r="I158" s="94"/>
      <c r="J158" s="94"/>
      <c r="K158" s="94"/>
      <c r="L158" s="94"/>
    </row>
    <row r="159" spans="1:12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/>
      <c r="I159" s="98"/>
      <c r="J159" s="98"/>
      <c r="K159" s="94"/>
      <c r="L159" s="94"/>
    </row>
    <row r="160" spans="1:12" s="3" customFormat="1">
      <c r="A160" s="86"/>
      <c r="B160" s="86"/>
      <c r="C160" s="89"/>
      <c r="D160" s="96" t="s">
        <v>167</v>
      </c>
      <c r="E160" s="86"/>
      <c r="F160" s="86"/>
      <c r="G160" s="97"/>
      <c r="H160" s="93"/>
      <c r="I160" s="98"/>
      <c r="J160" s="98"/>
      <c r="K160" s="94"/>
      <c r="L160" s="94"/>
    </row>
    <row r="161" spans="1:12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 t="shared" si="13"/>
        <v>0</v>
      </c>
      <c r="I161" s="94">
        <v>127.79</v>
      </c>
      <c r="J161" s="94">
        <f>ROUND(I161*1.3,2)</f>
        <v>166.13</v>
      </c>
      <c r="K161" s="94">
        <f t="shared" si="14"/>
        <v>0</v>
      </c>
      <c r="L161" s="94">
        <f t="shared" si="15"/>
        <v>0</v>
      </c>
    </row>
    <row r="162" spans="1:12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 t="shared" si="13"/>
        <v>0</v>
      </c>
      <c r="I162" s="94">
        <v>304.19</v>
      </c>
      <c r="J162" s="94">
        <f t="shared" ref="J162:J207" si="16">ROUND(I162*1.3,2)</f>
        <v>395.45</v>
      </c>
      <c r="K162" s="94">
        <f t="shared" si="14"/>
        <v>0</v>
      </c>
      <c r="L162" s="94">
        <f t="shared" si="15"/>
        <v>0</v>
      </c>
    </row>
    <row r="163" spans="1:12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 t="shared" si="13"/>
        <v>0</v>
      </c>
      <c r="I163" s="94">
        <v>39.380000000000003</v>
      </c>
      <c r="J163" s="94">
        <f t="shared" si="16"/>
        <v>51.19</v>
      </c>
      <c r="K163" s="94">
        <f t="shared" si="14"/>
        <v>0</v>
      </c>
      <c r="L163" s="94">
        <f t="shared" si="15"/>
        <v>0</v>
      </c>
    </row>
    <row r="164" spans="1:12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 t="shared" si="13"/>
        <v>0</v>
      </c>
      <c r="I164" s="94">
        <v>83.5</v>
      </c>
      <c r="J164" s="94">
        <f t="shared" si="16"/>
        <v>108.55</v>
      </c>
      <c r="K164" s="94">
        <f t="shared" si="14"/>
        <v>0</v>
      </c>
      <c r="L164" s="94">
        <f t="shared" si="15"/>
        <v>0</v>
      </c>
    </row>
    <row r="165" spans="1:12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 t="shared" si="13"/>
        <v>0</v>
      </c>
      <c r="I165" s="94">
        <v>2000.78</v>
      </c>
      <c r="J165" s="94">
        <f t="shared" si="16"/>
        <v>2601.0100000000002</v>
      </c>
      <c r="K165" s="94">
        <f t="shared" si="14"/>
        <v>0</v>
      </c>
      <c r="L165" s="94">
        <f t="shared" si="15"/>
        <v>0</v>
      </c>
    </row>
    <row r="166" spans="1:12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 t="shared" si="13"/>
        <v>0</v>
      </c>
      <c r="I166" s="94">
        <v>240.3</v>
      </c>
      <c r="J166" s="94">
        <f t="shared" si="16"/>
        <v>312.39</v>
      </c>
      <c r="K166" s="94">
        <f t="shared" si="14"/>
        <v>0</v>
      </c>
      <c r="L166" s="94">
        <f t="shared" si="15"/>
        <v>0</v>
      </c>
    </row>
    <row r="167" spans="1:12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 t="shared" si="13"/>
        <v>0</v>
      </c>
      <c r="I167" s="94">
        <v>988.16</v>
      </c>
      <c r="J167" s="94">
        <v>1284.5999999999999</v>
      </c>
      <c r="K167" s="94">
        <f t="shared" si="14"/>
        <v>0</v>
      </c>
      <c r="L167" s="94">
        <f t="shared" si="15"/>
        <v>0</v>
      </c>
    </row>
    <row r="168" spans="1:12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 t="shared" si="13"/>
        <v>0</v>
      </c>
      <c r="I168" s="94">
        <v>1597.33</v>
      </c>
      <c r="J168" s="94">
        <f t="shared" si="16"/>
        <v>2076.5300000000002</v>
      </c>
      <c r="K168" s="94">
        <f t="shared" si="14"/>
        <v>0</v>
      </c>
      <c r="L168" s="94">
        <f t="shared" si="15"/>
        <v>0</v>
      </c>
    </row>
    <row r="169" spans="1:12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 t="shared" si="13"/>
        <v>0</v>
      </c>
      <c r="I169" s="94">
        <v>1598.6</v>
      </c>
      <c r="J169" s="94">
        <f t="shared" si="16"/>
        <v>2078.1799999999998</v>
      </c>
      <c r="K169" s="94">
        <f t="shared" si="14"/>
        <v>0</v>
      </c>
      <c r="L169" s="94">
        <f t="shared" si="15"/>
        <v>0</v>
      </c>
    </row>
    <row r="170" spans="1:12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 t="shared" si="13"/>
        <v>0</v>
      </c>
      <c r="I170" s="94">
        <v>120.66</v>
      </c>
      <c r="J170" s="94">
        <f t="shared" si="16"/>
        <v>156.86000000000001</v>
      </c>
      <c r="K170" s="94">
        <f t="shared" si="14"/>
        <v>0</v>
      </c>
      <c r="L170" s="94">
        <f t="shared" si="15"/>
        <v>0</v>
      </c>
    </row>
    <row r="171" spans="1:12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 t="shared" si="13"/>
        <v>0</v>
      </c>
      <c r="I171" s="94">
        <v>304.19</v>
      </c>
      <c r="J171" s="94">
        <f t="shared" si="16"/>
        <v>395.45</v>
      </c>
      <c r="K171" s="94">
        <f t="shared" si="14"/>
        <v>0</v>
      </c>
      <c r="L171" s="94">
        <f t="shared" si="15"/>
        <v>0</v>
      </c>
    </row>
    <row r="172" spans="1:12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 t="shared" si="13"/>
        <v>0</v>
      </c>
      <c r="I172" s="94">
        <v>245.39</v>
      </c>
      <c r="J172" s="94">
        <f t="shared" si="16"/>
        <v>319.01</v>
      </c>
      <c r="K172" s="94">
        <f t="shared" si="14"/>
        <v>0</v>
      </c>
      <c r="L172" s="94">
        <f t="shared" si="15"/>
        <v>0</v>
      </c>
    </row>
    <row r="173" spans="1:12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 t="shared" si="13"/>
        <v>0</v>
      </c>
      <c r="I173" s="94">
        <v>59.19</v>
      </c>
      <c r="J173" s="94">
        <f t="shared" si="16"/>
        <v>76.95</v>
      </c>
      <c r="K173" s="94">
        <f t="shared" si="14"/>
        <v>0</v>
      </c>
      <c r="L173" s="94">
        <f t="shared" si="15"/>
        <v>0</v>
      </c>
    </row>
    <row r="174" spans="1:12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 t="shared" si="13"/>
        <v>0</v>
      </c>
      <c r="I174" s="94">
        <v>245.39</v>
      </c>
      <c r="J174" s="94">
        <f t="shared" si="16"/>
        <v>319.01</v>
      </c>
      <c r="K174" s="94">
        <f t="shared" si="14"/>
        <v>0</v>
      </c>
      <c r="L174" s="94">
        <f t="shared" si="15"/>
        <v>0</v>
      </c>
    </row>
    <row r="175" spans="1:12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 t="shared" si="13"/>
        <v>0</v>
      </c>
      <c r="I175" s="94">
        <v>127.79</v>
      </c>
      <c r="J175" s="94">
        <f t="shared" si="16"/>
        <v>166.13</v>
      </c>
      <c r="K175" s="94">
        <f t="shared" si="14"/>
        <v>0</v>
      </c>
      <c r="L175" s="94">
        <f t="shared" si="15"/>
        <v>0</v>
      </c>
    </row>
    <row r="176" spans="1:12" s="3" customFormat="1">
      <c r="A176" s="610" t="s">
        <v>188</v>
      </c>
      <c r="B176" s="611"/>
      <c r="C176" s="611"/>
      <c r="D176" s="611"/>
      <c r="E176" s="612"/>
      <c r="F176" s="85"/>
      <c r="G176" s="93"/>
      <c r="H176" s="93"/>
      <c r="I176" s="94"/>
      <c r="J176" s="94"/>
      <c r="K176" s="94"/>
      <c r="L176" s="94"/>
    </row>
    <row r="177" spans="1:12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 t="shared" si="13"/>
        <v>0</v>
      </c>
      <c r="I177" s="94">
        <v>57.04</v>
      </c>
      <c r="J177" s="94">
        <f t="shared" si="16"/>
        <v>74.150000000000006</v>
      </c>
      <c r="K177" s="94">
        <f t="shared" si="14"/>
        <v>0</v>
      </c>
      <c r="L177" s="94">
        <f t="shared" si="15"/>
        <v>0</v>
      </c>
    </row>
    <row r="178" spans="1:12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 t="shared" si="13"/>
        <v>0</v>
      </c>
      <c r="I178" s="94">
        <v>133.66999999999999</v>
      </c>
      <c r="J178" s="94">
        <v>173.78</v>
      </c>
      <c r="K178" s="94">
        <f t="shared" si="14"/>
        <v>0</v>
      </c>
      <c r="L178" s="94">
        <f t="shared" si="15"/>
        <v>0</v>
      </c>
    </row>
    <row r="179" spans="1:12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 t="shared" si="13"/>
        <v>0</v>
      </c>
      <c r="I179" s="94">
        <v>66.84</v>
      </c>
      <c r="J179" s="94">
        <f t="shared" si="16"/>
        <v>86.89</v>
      </c>
      <c r="K179" s="94">
        <f t="shared" si="14"/>
        <v>0</v>
      </c>
      <c r="L179" s="94">
        <f t="shared" si="15"/>
        <v>0</v>
      </c>
    </row>
    <row r="180" spans="1:12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 t="shared" si="13"/>
        <v>0</v>
      </c>
      <c r="I180" s="94">
        <v>1992.15</v>
      </c>
      <c r="J180" s="94">
        <f t="shared" si="16"/>
        <v>2589.8000000000002</v>
      </c>
      <c r="K180" s="94">
        <f t="shared" si="14"/>
        <v>0</v>
      </c>
      <c r="L180" s="94">
        <f t="shared" si="15"/>
        <v>0</v>
      </c>
    </row>
    <row r="181" spans="1:12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 t="shared" si="13"/>
        <v>0</v>
      </c>
      <c r="I181" s="94">
        <v>38.9</v>
      </c>
      <c r="J181" s="94">
        <f t="shared" si="16"/>
        <v>50.57</v>
      </c>
      <c r="K181" s="94">
        <f t="shared" si="14"/>
        <v>0</v>
      </c>
      <c r="L181" s="94">
        <f t="shared" si="15"/>
        <v>0</v>
      </c>
    </row>
    <row r="182" spans="1:12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 t="shared" si="13"/>
        <v>0</v>
      </c>
      <c r="I182" s="94">
        <v>8.4700000000000006</v>
      </c>
      <c r="J182" s="94">
        <f t="shared" si="16"/>
        <v>11.01</v>
      </c>
      <c r="K182" s="94">
        <f t="shared" si="14"/>
        <v>0</v>
      </c>
      <c r="L182" s="94">
        <f t="shared" si="15"/>
        <v>0</v>
      </c>
    </row>
    <row r="183" spans="1:12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 t="shared" si="13"/>
        <v>0</v>
      </c>
      <c r="I183" s="94">
        <v>35.18</v>
      </c>
      <c r="J183" s="94">
        <f t="shared" si="16"/>
        <v>45.73</v>
      </c>
      <c r="K183" s="94">
        <f t="shared" si="14"/>
        <v>0</v>
      </c>
      <c r="L183" s="94">
        <f t="shared" si="15"/>
        <v>0</v>
      </c>
    </row>
    <row r="184" spans="1:12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 t="shared" si="13"/>
        <v>0</v>
      </c>
      <c r="I184" s="94">
        <v>27.64</v>
      </c>
      <c r="J184" s="94">
        <f t="shared" si="16"/>
        <v>35.93</v>
      </c>
      <c r="K184" s="94">
        <f t="shared" si="14"/>
        <v>0</v>
      </c>
      <c r="L184" s="94">
        <f t="shared" si="15"/>
        <v>0</v>
      </c>
    </row>
    <row r="185" spans="1:12" s="3" customFormat="1">
      <c r="A185" s="610" t="s">
        <v>198</v>
      </c>
      <c r="B185" s="611"/>
      <c r="C185" s="611"/>
      <c r="D185" s="611"/>
      <c r="E185" s="612"/>
      <c r="F185" s="85"/>
      <c r="G185" s="93"/>
      <c r="H185" s="93"/>
      <c r="I185" s="94"/>
      <c r="J185" s="94"/>
      <c r="K185" s="94"/>
      <c r="L185" s="94"/>
    </row>
    <row r="186" spans="1:12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 t="shared" si="13"/>
        <v>0</v>
      </c>
      <c r="I186" s="94">
        <v>45.47</v>
      </c>
      <c r="J186" s="94">
        <v>59.12</v>
      </c>
      <c r="K186" s="94">
        <f t="shared" si="14"/>
        <v>0</v>
      </c>
      <c r="L186" s="94">
        <f t="shared" si="15"/>
        <v>0</v>
      </c>
    </row>
    <row r="187" spans="1:12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 t="shared" si="13"/>
        <v>0</v>
      </c>
      <c r="I187" s="94">
        <v>65.069999999999993</v>
      </c>
      <c r="J187" s="94">
        <v>84.6</v>
      </c>
      <c r="K187" s="94">
        <f t="shared" si="14"/>
        <v>0</v>
      </c>
      <c r="L187" s="94">
        <f t="shared" si="15"/>
        <v>0</v>
      </c>
    </row>
    <row r="188" spans="1:12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 t="shared" si="13"/>
        <v>0</v>
      </c>
      <c r="I188" s="94">
        <v>45.47</v>
      </c>
      <c r="J188" s="94">
        <v>59.12</v>
      </c>
      <c r="K188" s="94">
        <f t="shared" si="14"/>
        <v>0</v>
      </c>
      <c r="L188" s="94">
        <f t="shared" si="15"/>
        <v>0</v>
      </c>
    </row>
    <row r="189" spans="1:12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 t="shared" si="13"/>
        <v>0</v>
      </c>
      <c r="I189" s="94">
        <v>55.27</v>
      </c>
      <c r="J189" s="94">
        <v>71.86</v>
      </c>
      <c r="K189" s="94">
        <f t="shared" si="14"/>
        <v>0</v>
      </c>
      <c r="L189" s="94">
        <f t="shared" si="15"/>
        <v>0</v>
      </c>
    </row>
    <row r="190" spans="1:12" s="3" customFormat="1">
      <c r="A190" s="610" t="s">
        <v>206</v>
      </c>
      <c r="B190" s="611"/>
      <c r="C190" s="611"/>
      <c r="D190" s="611"/>
      <c r="E190" s="612"/>
      <c r="F190" s="85"/>
      <c r="G190" s="93"/>
      <c r="H190" s="93"/>
      <c r="I190" s="94"/>
      <c r="J190" s="94"/>
      <c r="K190" s="94"/>
      <c r="L190" s="94"/>
    </row>
    <row r="191" spans="1:12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 t="shared" si="13"/>
        <v>0</v>
      </c>
      <c r="I191" s="94">
        <v>126.15</v>
      </c>
      <c r="J191" s="94">
        <f t="shared" si="16"/>
        <v>164</v>
      </c>
      <c r="K191" s="94">
        <f t="shared" si="14"/>
        <v>0</v>
      </c>
      <c r="L191" s="94">
        <f t="shared" si="15"/>
        <v>0</v>
      </c>
    </row>
    <row r="192" spans="1:12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 t="shared" si="13"/>
        <v>0</v>
      </c>
      <c r="I192" s="94">
        <v>35.67</v>
      </c>
      <c r="J192" s="94">
        <v>46.38</v>
      </c>
      <c r="K192" s="94">
        <f t="shared" si="14"/>
        <v>0</v>
      </c>
      <c r="L192" s="94">
        <f t="shared" si="15"/>
        <v>0</v>
      </c>
    </row>
    <row r="193" spans="1:12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 t="shared" si="13"/>
        <v>0</v>
      </c>
      <c r="I193" s="94">
        <v>40.57</v>
      </c>
      <c r="J193" s="94">
        <v>52.75</v>
      </c>
      <c r="K193" s="94">
        <f t="shared" si="14"/>
        <v>0</v>
      </c>
      <c r="L193" s="94">
        <f t="shared" si="15"/>
        <v>0</v>
      </c>
    </row>
    <row r="194" spans="1:12" s="3" customFormat="1">
      <c r="A194" s="113"/>
      <c r="B194" s="90"/>
      <c r="C194" s="90"/>
      <c r="D194" s="114" t="s">
        <v>266</v>
      </c>
      <c r="E194" s="90"/>
      <c r="F194" s="115"/>
      <c r="G194" s="116"/>
      <c r="H194" s="93"/>
      <c r="I194" s="94"/>
      <c r="J194" s="94"/>
      <c r="K194" s="94"/>
      <c r="L194" s="94"/>
    </row>
    <row r="195" spans="1:12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/>
      <c r="I195" s="98"/>
      <c r="J195" s="98"/>
      <c r="K195" s="94"/>
      <c r="L195" s="94"/>
    </row>
    <row r="196" spans="1:12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 t="shared" si="13"/>
        <v>0</v>
      </c>
      <c r="I196" s="94">
        <v>33.71</v>
      </c>
      <c r="J196" s="94">
        <v>43.83</v>
      </c>
      <c r="K196" s="94">
        <f t="shared" si="14"/>
        <v>0</v>
      </c>
      <c r="L196" s="94">
        <f t="shared" si="15"/>
        <v>0</v>
      </c>
    </row>
    <row r="197" spans="1:12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 t="shared" si="13"/>
        <v>0</v>
      </c>
      <c r="I197" s="94">
        <v>37.44</v>
      </c>
      <c r="J197" s="94">
        <f t="shared" si="16"/>
        <v>48.67</v>
      </c>
      <c r="K197" s="94">
        <f t="shared" si="14"/>
        <v>0</v>
      </c>
      <c r="L197" s="94">
        <f t="shared" si="15"/>
        <v>0</v>
      </c>
    </row>
    <row r="198" spans="1:12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 t="shared" si="13"/>
        <v>0</v>
      </c>
      <c r="I198" s="94">
        <v>1108.5999999999999</v>
      </c>
      <c r="J198" s="94">
        <v>1441.17</v>
      </c>
      <c r="K198" s="94">
        <f t="shared" si="14"/>
        <v>0</v>
      </c>
      <c r="L198" s="94">
        <f t="shared" si="15"/>
        <v>0</v>
      </c>
    </row>
    <row r="199" spans="1:12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 t="shared" si="13"/>
        <v>0</v>
      </c>
      <c r="I199" s="94">
        <v>1108.5999999999999</v>
      </c>
      <c r="J199" s="94">
        <v>1441.17</v>
      </c>
      <c r="K199" s="94">
        <f t="shared" si="14"/>
        <v>0</v>
      </c>
      <c r="L199" s="94">
        <f t="shared" si="15"/>
        <v>0</v>
      </c>
    </row>
    <row r="200" spans="1:12" s="3" customFormat="1">
      <c r="A200" s="85"/>
      <c r="B200" s="85"/>
      <c r="C200" s="85"/>
      <c r="D200" s="92" t="s">
        <v>266</v>
      </c>
      <c r="E200" s="85"/>
      <c r="F200" s="85"/>
      <c r="G200" s="93"/>
      <c r="H200" s="93"/>
      <c r="I200" s="94"/>
      <c r="J200" s="94"/>
      <c r="K200" s="94"/>
      <c r="L200" s="94"/>
    </row>
    <row r="201" spans="1:12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/>
      <c r="I201" s="98"/>
      <c r="J201" s="98"/>
      <c r="K201" s="94"/>
      <c r="L201" s="94"/>
    </row>
    <row r="202" spans="1:12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 t="shared" si="13"/>
        <v>0</v>
      </c>
      <c r="I202" s="94">
        <v>145.24</v>
      </c>
      <c r="J202" s="94">
        <f t="shared" si="16"/>
        <v>188.81</v>
      </c>
      <c r="K202" s="94">
        <f t="shared" si="14"/>
        <v>0</v>
      </c>
      <c r="L202" s="94">
        <f t="shared" si="15"/>
        <v>0</v>
      </c>
    </row>
    <row r="203" spans="1:12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 t="shared" si="13"/>
        <v>0</v>
      </c>
      <c r="I203" s="94">
        <v>42.34</v>
      </c>
      <c r="J203" s="94">
        <f>ROUND(I203*1.3,2)</f>
        <v>55.04</v>
      </c>
      <c r="K203" s="94">
        <f t="shared" si="14"/>
        <v>0</v>
      </c>
      <c r="L203" s="94">
        <f t="shared" si="15"/>
        <v>0</v>
      </c>
    </row>
    <row r="204" spans="1:12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 t="shared" si="13"/>
        <v>0</v>
      </c>
      <c r="I204" s="94">
        <v>43.74</v>
      </c>
      <c r="J204" s="94">
        <v>56.87</v>
      </c>
      <c r="K204" s="94">
        <f t="shared" si="14"/>
        <v>0</v>
      </c>
      <c r="L204" s="94">
        <f t="shared" si="15"/>
        <v>0</v>
      </c>
    </row>
    <row r="205" spans="1:12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 t="shared" si="13"/>
        <v>0</v>
      </c>
      <c r="I205" s="94">
        <v>163.07</v>
      </c>
      <c r="J205" s="94">
        <v>212</v>
      </c>
      <c r="K205" s="94">
        <f t="shared" si="14"/>
        <v>0</v>
      </c>
      <c r="L205" s="94">
        <f t="shared" si="15"/>
        <v>0</v>
      </c>
    </row>
    <row r="206" spans="1:12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 t="shared" ref="H206:H207" si="17">G206</f>
        <v>0</v>
      </c>
      <c r="I206" s="94">
        <v>42.34</v>
      </c>
      <c r="J206" s="94">
        <f t="shared" si="16"/>
        <v>55.04</v>
      </c>
      <c r="K206" s="94">
        <f t="shared" ref="K206:K207" si="18">J206*G206</f>
        <v>0</v>
      </c>
      <c r="L206" s="94">
        <f t="shared" ref="L206:L208" si="19">H206*J206</f>
        <v>0</v>
      </c>
    </row>
    <row r="207" spans="1:12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 t="shared" si="17"/>
        <v>0</v>
      </c>
      <c r="I207" s="94">
        <v>42.34</v>
      </c>
      <c r="J207" s="94">
        <f t="shared" si="16"/>
        <v>55.04</v>
      </c>
      <c r="K207" s="94">
        <f t="shared" si="18"/>
        <v>0</v>
      </c>
      <c r="L207" s="94">
        <f t="shared" si="19"/>
        <v>0</v>
      </c>
    </row>
    <row r="208" spans="1:12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si="19"/>
        <v>0</v>
      </c>
    </row>
    <row r="209" spans="1:12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2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2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55338.533100000001</v>
      </c>
      <c r="L211" s="123">
        <f>SUM(L15:L208)</f>
        <v>55338.533100000001</v>
      </c>
    </row>
  </sheetData>
  <mergeCells count="63">
    <mergeCell ref="A1:L2"/>
    <mergeCell ref="A3:B3"/>
    <mergeCell ref="K3:L3"/>
    <mergeCell ref="A4:B4"/>
    <mergeCell ref="C4:D4"/>
    <mergeCell ref="E4:F4"/>
    <mergeCell ref="K4:L4"/>
    <mergeCell ref="G3:H3"/>
    <mergeCell ref="G4:H4"/>
    <mergeCell ref="C3:F3"/>
    <mergeCell ref="I3:J3"/>
    <mergeCell ref="I4:J4"/>
    <mergeCell ref="K10:L10"/>
    <mergeCell ref="K8:L8"/>
    <mergeCell ref="K7:L7"/>
    <mergeCell ref="G9:H9"/>
    <mergeCell ref="E7:F7"/>
    <mergeCell ref="A201:F201"/>
    <mergeCell ref="A5:B5"/>
    <mergeCell ref="A88:F88"/>
    <mergeCell ref="I10:J10"/>
    <mergeCell ref="A195:F195"/>
    <mergeCell ref="A20:E20"/>
    <mergeCell ref="A26:E26"/>
    <mergeCell ref="A34:E34"/>
    <mergeCell ref="A44:F44"/>
    <mergeCell ref="A56:F56"/>
    <mergeCell ref="C10:D10"/>
    <mergeCell ref="E10:F10"/>
    <mergeCell ref="A45:F45"/>
    <mergeCell ref="A62:F62"/>
    <mergeCell ref="A211:F211"/>
    <mergeCell ref="G10:H10"/>
    <mergeCell ref="I7:J7"/>
    <mergeCell ref="I9:J9"/>
    <mergeCell ref="I8:J8"/>
    <mergeCell ref="A7:D7"/>
    <mergeCell ref="A109:F109"/>
    <mergeCell ref="A111:F111"/>
    <mergeCell ref="A137:E137"/>
    <mergeCell ref="A176:E176"/>
    <mergeCell ref="A185:E185"/>
    <mergeCell ref="A190:E190"/>
    <mergeCell ref="E9:F9"/>
    <mergeCell ref="C9:D9"/>
    <mergeCell ref="A53:F53"/>
    <mergeCell ref="A57:F57"/>
    <mergeCell ref="K5:L5"/>
    <mergeCell ref="C5:D5"/>
    <mergeCell ref="G5:H5"/>
    <mergeCell ref="G6:H6"/>
    <mergeCell ref="K9:L9"/>
    <mergeCell ref="I6:J6"/>
    <mergeCell ref="K6:L6"/>
    <mergeCell ref="C6:D6"/>
    <mergeCell ref="G7:H7"/>
    <mergeCell ref="G8:H8"/>
    <mergeCell ref="A8:D8"/>
    <mergeCell ref="A6:B6"/>
    <mergeCell ref="E5:F5"/>
    <mergeCell ref="E8:F8"/>
    <mergeCell ref="E6:F6"/>
    <mergeCell ref="I5:J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4"/>
  <sheetViews>
    <sheetView zoomScale="80" zoomScaleNormal="80" workbookViewId="0">
      <selection activeCell="S4" sqref="S4:T5"/>
    </sheetView>
  </sheetViews>
  <sheetFormatPr defaultRowHeight="15"/>
  <cols>
    <col min="2" max="2" width="42.140625" customWidth="1"/>
    <col min="4" max="4" width="10" customWidth="1"/>
  </cols>
  <sheetData>
    <row r="1" spans="1:21">
      <c r="A1" s="661" t="s">
        <v>683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3"/>
      <c r="S1" s="194"/>
      <c r="T1" s="194"/>
      <c r="U1" s="194"/>
    </row>
    <row r="2" spans="1:21">
      <c r="A2" s="664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6"/>
      <c r="S2" s="194"/>
      <c r="T2" s="194"/>
      <c r="U2" s="194"/>
    </row>
    <row r="3" spans="1:21" ht="15.75">
      <c r="A3" s="667" t="s">
        <v>667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9"/>
      <c r="S3" s="194"/>
      <c r="T3" s="194"/>
      <c r="U3" s="194"/>
    </row>
    <row r="4" spans="1:21">
      <c r="A4" s="670" t="s">
        <v>609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2"/>
      <c r="S4" s="934" t="s">
        <v>681</v>
      </c>
      <c r="T4" s="935"/>
      <c r="U4" s="194"/>
    </row>
    <row r="5" spans="1:21" ht="15.75" thickBot="1">
      <c r="A5" s="673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5"/>
      <c r="S5" s="934"/>
      <c r="T5" s="935"/>
      <c r="U5" s="194"/>
    </row>
    <row r="6" spans="1:21">
      <c r="A6" s="493" t="s">
        <v>591</v>
      </c>
      <c r="B6" s="494" t="s">
        <v>592</v>
      </c>
      <c r="C6" s="495" t="s">
        <v>593</v>
      </c>
      <c r="D6" s="496" t="s">
        <v>594</v>
      </c>
      <c r="E6" s="848" t="s">
        <v>595</v>
      </c>
      <c r="F6" s="849"/>
      <c r="G6" s="848" t="s">
        <v>596</v>
      </c>
      <c r="H6" s="849"/>
      <c r="I6" s="848" t="s">
        <v>597</v>
      </c>
      <c r="J6" s="849"/>
      <c r="K6" s="848" t="s">
        <v>598</v>
      </c>
      <c r="L6" s="849"/>
      <c r="M6" s="848" t="s">
        <v>599</v>
      </c>
      <c r="N6" s="849"/>
      <c r="O6" s="850" t="s">
        <v>600</v>
      </c>
      <c r="P6" s="850"/>
      <c r="Q6" s="850" t="s">
        <v>665</v>
      </c>
      <c r="R6" s="850"/>
      <c r="S6" s="194"/>
      <c r="T6" s="194"/>
      <c r="U6" s="194"/>
    </row>
    <row r="7" spans="1:21" ht="15.75">
      <c r="A7" s="497"/>
      <c r="B7" s="494"/>
      <c r="C7" s="495" t="s">
        <v>601</v>
      </c>
      <c r="D7" s="496" t="s">
        <v>594</v>
      </c>
      <c r="E7" s="392" t="s">
        <v>601</v>
      </c>
      <c r="F7" s="393" t="s">
        <v>594</v>
      </c>
      <c r="G7" s="392" t="s">
        <v>601</v>
      </c>
      <c r="H7" s="393" t="s">
        <v>594</v>
      </c>
      <c r="I7" s="392" t="s">
        <v>601</v>
      </c>
      <c r="J7" s="393" t="s">
        <v>594</v>
      </c>
      <c r="K7" s="392" t="s">
        <v>601</v>
      </c>
      <c r="L7" s="393" t="s">
        <v>594</v>
      </c>
      <c r="M7" s="392" t="s">
        <v>601</v>
      </c>
      <c r="N7" s="393" t="s">
        <v>594</v>
      </c>
      <c r="O7" s="395" t="s">
        <v>601</v>
      </c>
      <c r="P7" s="393" t="s">
        <v>594</v>
      </c>
      <c r="Q7" s="392" t="s">
        <v>601</v>
      </c>
      <c r="R7" s="393" t="s">
        <v>594</v>
      </c>
      <c r="S7" s="194"/>
      <c r="T7" s="194"/>
      <c r="U7" s="194"/>
    </row>
    <row r="8" spans="1:21">
      <c r="A8" s="498">
        <v>1</v>
      </c>
      <c r="B8" s="499" t="str">
        <f>C.F.F.!B8</f>
        <v>MOBILIZAÇÃO - CANTEIRO DE OBRAS - DEMOLIÇÕES</v>
      </c>
      <c r="C8" s="504" t="e">
        <f>D8/D$20</f>
        <v>#DIV/0!</v>
      </c>
      <c r="D8" s="505">
        <f>C.F.F.!D30</f>
        <v>0</v>
      </c>
      <c r="E8" s="502"/>
      <c r="F8" s="491">
        <f>E8*D8</f>
        <v>0</v>
      </c>
      <c r="G8" s="398"/>
      <c r="H8" s="491">
        <f>G8*D8</f>
        <v>0</v>
      </c>
      <c r="I8" s="398"/>
      <c r="J8" s="491">
        <f>I8*D8</f>
        <v>0</v>
      </c>
      <c r="K8" s="398"/>
      <c r="L8" s="492">
        <f>K8*D8</f>
        <v>0</v>
      </c>
      <c r="M8" s="402"/>
      <c r="N8" s="492">
        <f>M8*D8</f>
        <v>0</v>
      </c>
      <c r="O8" s="402"/>
      <c r="P8" s="491">
        <f>O8*D8</f>
        <v>0</v>
      </c>
      <c r="Q8" s="398"/>
      <c r="R8" s="403">
        <f t="shared" ref="R8:R19" si="0">Q8*D8</f>
        <v>0</v>
      </c>
      <c r="S8" s="389">
        <f>(E8+G8+I8+K8+M8+O8+Q8)*100</f>
        <v>0</v>
      </c>
      <c r="T8" s="388" t="str">
        <f>IF(S8&gt;100,"ERRO_ACIMA 100",IF(S8&lt;100,"ERRO_ABAIXO100",0))</f>
        <v>ERRO_ABAIXO100</v>
      </c>
      <c r="U8" s="194"/>
    </row>
    <row r="9" spans="1:21">
      <c r="A9" s="498">
        <v>2</v>
      </c>
      <c r="B9" s="499" t="str">
        <f>C.F.F.!B9</f>
        <v>MOVIMENTO DE TERRA</v>
      </c>
      <c r="C9" s="504" t="e">
        <f t="shared" ref="C9:C19" si="1">D9/D$20</f>
        <v>#DIV/0!</v>
      </c>
      <c r="D9" s="505">
        <f>C.F.F.!D31</f>
        <v>0</v>
      </c>
      <c r="E9" s="400"/>
      <c r="F9" s="491">
        <f t="shared" ref="F9:F19" si="2">E9*D9</f>
        <v>0</v>
      </c>
      <c r="G9" s="398"/>
      <c r="H9" s="491">
        <f t="shared" ref="H9:H19" si="3">G9*D9</f>
        <v>0</v>
      </c>
      <c r="I9" s="398"/>
      <c r="J9" s="491">
        <f t="shared" ref="J9:J19" si="4">I9*D9</f>
        <v>0</v>
      </c>
      <c r="K9" s="398"/>
      <c r="L9" s="492">
        <f t="shared" ref="L9:L19" si="5">K9*D9</f>
        <v>0</v>
      </c>
      <c r="M9" s="398"/>
      <c r="N9" s="492">
        <f t="shared" ref="N9:N19" si="6">M9*D9</f>
        <v>0</v>
      </c>
      <c r="O9" s="402"/>
      <c r="P9" s="491">
        <f t="shared" ref="P9:P19" si="7">O9*D9</f>
        <v>0</v>
      </c>
      <c r="Q9" s="398"/>
      <c r="R9" s="403">
        <f t="shared" si="0"/>
        <v>0</v>
      </c>
      <c r="S9" s="389">
        <f t="shared" ref="S9:S19" si="8">(E9+G9+I9+K9+M9+O9+Q9)*100</f>
        <v>0</v>
      </c>
      <c r="T9" s="388" t="str">
        <f t="shared" ref="T9:T19" si="9">IF(S9&gt;100,"ERRO_ACIMA 100",IF(S9&lt;100,"ERRO_ABAIXO100",0))</f>
        <v>ERRO_ABAIXO100</v>
      </c>
      <c r="U9" s="194"/>
    </row>
    <row r="10" spans="1:21">
      <c r="A10" s="498">
        <v>3</v>
      </c>
      <c r="B10" s="499" t="str">
        <f>C.F.F.!B10</f>
        <v>COBERTURA</v>
      </c>
      <c r="C10" s="504" t="e">
        <f t="shared" si="1"/>
        <v>#DIV/0!</v>
      </c>
      <c r="D10" s="505">
        <f>'ORÇAMENTO EMPRESA'!J34</f>
        <v>0</v>
      </c>
      <c r="E10" s="400"/>
      <c r="F10" s="491">
        <f t="shared" si="2"/>
        <v>0</v>
      </c>
      <c r="G10" s="398"/>
      <c r="H10" s="491">
        <f t="shared" si="3"/>
        <v>0</v>
      </c>
      <c r="I10" s="398"/>
      <c r="J10" s="491">
        <f t="shared" si="4"/>
        <v>0</v>
      </c>
      <c r="K10" s="398"/>
      <c r="L10" s="492">
        <f t="shared" si="5"/>
        <v>0</v>
      </c>
      <c r="M10" s="402"/>
      <c r="N10" s="492">
        <f t="shared" si="6"/>
        <v>0</v>
      </c>
      <c r="O10" s="402"/>
      <c r="P10" s="491">
        <f t="shared" si="7"/>
        <v>0</v>
      </c>
      <c r="Q10" s="398"/>
      <c r="R10" s="403">
        <f t="shared" si="0"/>
        <v>0</v>
      </c>
      <c r="S10" s="389">
        <f t="shared" si="8"/>
        <v>0</v>
      </c>
      <c r="T10" s="388" t="str">
        <f t="shared" si="9"/>
        <v>ERRO_ABAIXO100</v>
      </c>
      <c r="U10" s="194"/>
    </row>
    <row r="11" spans="1:21">
      <c r="A11" s="498">
        <v>4</v>
      </c>
      <c r="B11" s="499" t="str">
        <f>C.F.F.!B11</f>
        <v>FUNDAÇÃO E ESTRUTURA</v>
      </c>
      <c r="C11" s="504" t="e">
        <f t="shared" si="1"/>
        <v>#DIV/0!</v>
      </c>
      <c r="D11" s="505">
        <f>C.F.F.!D33</f>
        <v>0</v>
      </c>
      <c r="E11" s="400"/>
      <c r="F11" s="491">
        <f t="shared" si="2"/>
        <v>0</v>
      </c>
      <c r="G11" s="398"/>
      <c r="H11" s="491">
        <f t="shared" si="3"/>
        <v>0</v>
      </c>
      <c r="I11" s="398"/>
      <c r="J11" s="491">
        <f t="shared" si="4"/>
        <v>0</v>
      </c>
      <c r="K11" s="398"/>
      <c r="L11" s="492">
        <f t="shared" si="5"/>
        <v>0</v>
      </c>
      <c r="M11" s="402"/>
      <c r="N11" s="492">
        <f t="shared" si="6"/>
        <v>0</v>
      </c>
      <c r="O11" s="402"/>
      <c r="P11" s="491">
        <f t="shared" si="7"/>
        <v>0</v>
      </c>
      <c r="Q11" s="402"/>
      <c r="R11" s="403">
        <f t="shared" si="0"/>
        <v>0</v>
      </c>
      <c r="S11" s="389">
        <f t="shared" si="8"/>
        <v>0</v>
      </c>
      <c r="T11" s="388" t="str">
        <f t="shared" si="9"/>
        <v>ERRO_ABAIXO100</v>
      </c>
      <c r="U11" s="194"/>
    </row>
    <row r="12" spans="1:21">
      <c r="A12" s="498">
        <v>5</v>
      </c>
      <c r="B12" s="499" t="str">
        <f>C.F.F.!B12</f>
        <v>ALVENARIA - VEDAÇÃO</v>
      </c>
      <c r="C12" s="504" t="e">
        <f t="shared" si="1"/>
        <v>#DIV/0!</v>
      </c>
      <c r="D12" s="505">
        <f>C.F.F.!D34</f>
        <v>0</v>
      </c>
      <c r="E12" s="400"/>
      <c r="F12" s="491">
        <f t="shared" si="2"/>
        <v>0</v>
      </c>
      <c r="G12" s="398"/>
      <c r="H12" s="491">
        <f t="shared" si="3"/>
        <v>0</v>
      </c>
      <c r="I12" s="398"/>
      <c r="J12" s="491">
        <f t="shared" si="4"/>
        <v>0</v>
      </c>
      <c r="K12" s="398"/>
      <c r="L12" s="492">
        <f t="shared" si="5"/>
        <v>0</v>
      </c>
      <c r="M12" s="402"/>
      <c r="N12" s="492">
        <f t="shared" si="6"/>
        <v>0</v>
      </c>
      <c r="O12" s="402"/>
      <c r="P12" s="491">
        <f t="shared" si="7"/>
        <v>0</v>
      </c>
      <c r="Q12" s="398"/>
      <c r="R12" s="403">
        <f t="shared" si="0"/>
        <v>0</v>
      </c>
      <c r="S12" s="389">
        <f t="shared" si="8"/>
        <v>0</v>
      </c>
      <c r="T12" s="388" t="str">
        <f t="shared" si="9"/>
        <v>ERRO_ABAIXO100</v>
      </c>
      <c r="U12" s="194"/>
    </row>
    <row r="13" spans="1:21">
      <c r="A13" s="498">
        <v>6</v>
      </c>
      <c r="B13" s="499" t="str">
        <f>C.F.F.!B13</f>
        <v>IMPERMEABILIZAÇÃO</v>
      </c>
      <c r="C13" s="504" t="e">
        <f t="shared" si="1"/>
        <v>#DIV/0!</v>
      </c>
      <c r="D13" s="505">
        <f>C.F.F.!D35</f>
        <v>0</v>
      </c>
      <c r="E13" s="400"/>
      <c r="F13" s="491">
        <f t="shared" si="2"/>
        <v>0</v>
      </c>
      <c r="G13" s="398"/>
      <c r="H13" s="491">
        <f t="shared" si="3"/>
        <v>0</v>
      </c>
      <c r="I13" s="398"/>
      <c r="J13" s="491">
        <f t="shared" si="4"/>
        <v>0</v>
      </c>
      <c r="K13" s="398"/>
      <c r="L13" s="492">
        <f t="shared" si="5"/>
        <v>0</v>
      </c>
      <c r="M13" s="402"/>
      <c r="N13" s="492">
        <f t="shared" si="6"/>
        <v>0</v>
      </c>
      <c r="O13" s="402"/>
      <c r="P13" s="491">
        <f t="shared" si="7"/>
        <v>0</v>
      </c>
      <c r="Q13" s="398"/>
      <c r="R13" s="403">
        <f t="shared" si="0"/>
        <v>0</v>
      </c>
      <c r="S13" s="389">
        <f t="shared" si="8"/>
        <v>0</v>
      </c>
      <c r="T13" s="388" t="str">
        <f t="shared" si="9"/>
        <v>ERRO_ABAIXO100</v>
      </c>
      <c r="U13" s="194"/>
    </row>
    <row r="14" spans="1:21">
      <c r="A14" s="498">
        <v>7</v>
      </c>
      <c r="B14" s="499" t="str">
        <f>C.F.F.!B14</f>
        <v>REVESTIMENTOS - PISOS, PAREDES E TETOS</v>
      </c>
      <c r="C14" s="504" t="e">
        <f t="shared" si="1"/>
        <v>#DIV/0!</v>
      </c>
      <c r="D14" s="505">
        <f>'ORÇAMENTO EMPRESA'!J70</f>
        <v>0</v>
      </c>
      <c r="E14" s="400"/>
      <c r="F14" s="503">
        <f t="shared" si="2"/>
        <v>0</v>
      </c>
      <c r="G14" s="398"/>
      <c r="H14" s="491">
        <f t="shared" si="3"/>
        <v>0</v>
      </c>
      <c r="I14" s="398"/>
      <c r="J14" s="491">
        <f t="shared" si="4"/>
        <v>0</v>
      </c>
      <c r="K14" s="398"/>
      <c r="L14" s="492">
        <f t="shared" si="5"/>
        <v>0</v>
      </c>
      <c r="M14" s="402"/>
      <c r="N14" s="492">
        <f t="shared" si="6"/>
        <v>0</v>
      </c>
      <c r="O14" s="402"/>
      <c r="P14" s="491">
        <f t="shared" si="7"/>
        <v>0</v>
      </c>
      <c r="Q14" s="398"/>
      <c r="R14" s="403">
        <f t="shared" si="0"/>
        <v>0</v>
      </c>
      <c r="S14" s="389">
        <f t="shared" si="8"/>
        <v>0</v>
      </c>
      <c r="T14" s="388" t="str">
        <f t="shared" si="9"/>
        <v>ERRO_ABAIXO100</v>
      </c>
      <c r="U14" s="194"/>
    </row>
    <row r="15" spans="1:21">
      <c r="A15" s="498">
        <v>8</v>
      </c>
      <c r="B15" s="499" t="str">
        <f>C.F.F.!B15</f>
        <v>ESQUARIAS</v>
      </c>
      <c r="C15" s="504" t="e">
        <f t="shared" si="1"/>
        <v>#DIV/0!</v>
      </c>
      <c r="D15" s="505">
        <f>'ORÇAMENTO EMPRESA'!J96</f>
        <v>0</v>
      </c>
      <c r="E15" s="400"/>
      <c r="F15" s="491">
        <f t="shared" si="2"/>
        <v>0</v>
      </c>
      <c r="G15" s="398"/>
      <c r="H15" s="491">
        <f t="shared" si="3"/>
        <v>0</v>
      </c>
      <c r="I15" s="398"/>
      <c r="J15" s="491">
        <f t="shared" si="4"/>
        <v>0</v>
      </c>
      <c r="K15" s="398"/>
      <c r="L15" s="492">
        <f t="shared" si="5"/>
        <v>0</v>
      </c>
      <c r="M15" s="402"/>
      <c r="N15" s="492">
        <f t="shared" si="6"/>
        <v>0</v>
      </c>
      <c r="O15" s="402"/>
      <c r="P15" s="491">
        <f t="shared" si="7"/>
        <v>0</v>
      </c>
      <c r="Q15" s="398"/>
      <c r="R15" s="403">
        <f t="shared" si="0"/>
        <v>0</v>
      </c>
      <c r="S15" s="389">
        <f t="shared" si="8"/>
        <v>0</v>
      </c>
      <c r="T15" s="388" t="str">
        <f t="shared" si="9"/>
        <v>ERRO_ABAIXO100</v>
      </c>
      <c r="U15" s="194"/>
    </row>
    <row r="16" spans="1:21">
      <c r="A16" s="498">
        <v>9</v>
      </c>
      <c r="B16" s="499" t="str">
        <f>C.F.F.!B16</f>
        <v>INSTALAÇÕES ELETRICAS</v>
      </c>
      <c r="C16" s="504" t="e">
        <f t="shared" si="1"/>
        <v>#DIV/0!</v>
      </c>
      <c r="D16" s="505">
        <f>'ORÇAMENTO EMPRESA'!J115</f>
        <v>0</v>
      </c>
      <c r="E16" s="400"/>
      <c r="F16" s="491">
        <f t="shared" si="2"/>
        <v>0</v>
      </c>
      <c r="G16" s="398"/>
      <c r="H16" s="491">
        <f t="shared" si="3"/>
        <v>0</v>
      </c>
      <c r="I16" s="398"/>
      <c r="J16" s="491">
        <f t="shared" si="4"/>
        <v>0</v>
      </c>
      <c r="K16" s="398"/>
      <c r="L16" s="492">
        <f t="shared" si="5"/>
        <v>0</v>
      </c>
      <c r="M16" s="402"/>
      <c r="N16" s="492">
        <f t="shared" si="6"/>
        <v>0</v>
      </c>
      <c r="O16" s="402"/>
      <c r="P16" s="491">
        <f t="shared" si="7"/>
        <v>0</v>
      </c>
      <c r="Q16" s="398"/>
      <c r="R16" s="403">
        <f t="shared" si="0"/>
        <v>0</v>
      </c>
      <c r="S16" s="389">
        <f t="shared" si="8"/>
        <v>0</v>
      </c>
      <c r="T16" s="388" t="str">
        <f t="shared" si="9"/>
        <v>ERRO_ABAIXO100</v>
      </c>
      <c r="U16" s="194"/>
    </row>
    <row r="17" spans="1:21">
      <c r="A17" s="498">
        <v>10</v>
      </c>
      <c r="B17" s="499" t="str">
        <f>C.F.F.!B17</f>
        <v>INSTALAÇÕES HIDAULICAS</v>
      </c>
      <c r="C17" s="504" t="e">
        <f t="shared" si="1"/>
        <v>#DIV/0!</v>
      </c>
      <c r="D17" s="505">
        <f>'ORÇAMENTO EMPRESA'!J166</f>
        <v>0</v>
      </c>
      <c r="E17" s="400"/>
      <c r="F17" s="491">
        <f t="shared" si="2"/>
        <v>0</v>
      </c>
      <c r="G17" s="398"/>
      <c r="H17" s="491">
        <f t="shared" si="3"/>
        <v>0</v>
      </c>
      <c r="I17" s="398"/>
      <c r="J17" s="491">
        <f t="shared" si="4"/>
        <v>0</v>
      </c>
      <c r="K17" s="398"/>
      <c r="L17" s="492">
        <f t="shared" si="5"/>
        <v>0</v>
      </c>
      <c r="M17" s="402"/>
      <c r="N17" s="492">
        <f t="shared" si="6"/>
        <v>0</v>
      </c>
      <c r="O17" s="402"/>
      <c r="P17" s="491">
        <f t="shared" si="7"/>
        <v>0</v>
      </c>
      <c r="Q17" s="398"/>
      <c r="R17" s="403">
        <f t="shared" si="0"/>
        <v>0</v>
      </c>
      <c r="S17" s="389">
        <f t="shared" si="8"/>
        <v>0</v>
      </c>
      <c r="T17" s="388" t="str">
        <f t="shared" si="9"/>
        <v>ERRO_ABAIXO100</v>
      </c>
      <c r="U17" s="194"/>
    </row>
    <row r="18" spans="1:21">
      <c r="A18" s="498">
        <v>11</v>
      </c>
      <c r="B18" s="499" t="str">
        <f>C.F.F.!B18</f>
        <v>REDE AR COMPRIMIDO</v>
      </c>
      <c r="C18" s="504" t="e">
        <f t="shared" si="1"/>
        <v>#DIV/0!</v>
      </c>
      <c r="D18" s="505">
        <f>'ORÇAMENTO EMPRESA'!J202</f>
        <v>0</v>
      </c>
      <c r="E18" s="400"/>
      <c r="F18" s="491">
        <f t="shared" si="2"/>
        <v>0</v>
      </c>
      <c r="G18" s="398"/>
      <c r="H18" s="491">
        <f t="shared" si="3"/>
        <v>0</v>
      </c>
      <c r="I18" s="398"/>
      <c r="J18" s="491">
        <f t="shared" si="4"/>
        <v>0</v>
      </c>
      <c r="K18" s="398"/>
      <c r="L18" s="492">
        <f t="shared" si="5"/>
        <v>0</v>
      </c>
      <c r="M18" s="402"/>
      <c r="N18" s="492">
        <f t="shared" si="6"/>
        <v>0</v>
      </c>
      <c r="O18" s="402"/>
      <c r="P18" s="491">
        <f t="shared" si="7"/>
        <v>0</v>
      </c>
      <c r="Q18" s="402"/>
      <c r="R18" s="403">
        <f t="shared" si="0"/>
        <v>0</v>
      </c>
      <c r="S18" s="389">
        <f t="shared" si="8"/>
        <v>0</v>
      </c>
      <c r="T18" s="388" t="str">
        <f t="shared" si="9"/>
        <v>ERRO_ABAIXO100</v>
      </c>
      <c r="U18" s="194"/>
    </row>
    <row r="19" spans="1:21">
      <c r="A19" s="498">
        <v>12</v>
      </c>
      <c r="B19" s="499" t="str">
        <f>C.F.F.!B19</f>
        <v>COMUNICAÇAO VISUAL</v>
      </c>
      <c r="C19" s="504" t="e">
        <f t="shared" si="1"/>
        <v>#DIV/0!</v>
      </c>
      <c r="D19" s="505">
        <f>'ORÇAMENTO EMPRESA'!J208</f>
        <v>0</v>
      </c>
      <c r="E19" s="400"/>
      <c r="F19" s="491">
        <f t="shared" si="2"/>
        <v>0</v>
      </c>
      <c r="G19" s="398"/>
      <c r="H19" s="491">
        <f t="shared" si="3"/>
        <v>0</v>
      </c>
      <c r="I19" s="398"/>
      <c r="J19" s="491">
        <f t="shared" si="4"/>
        <v>0</v>
      </c>
      <c r="K19" s="398"/>
      <c r="L19" s="492">
        <f t="shared" si="5"/>
        <v>0</v>
      </c>
      <c r="M19" s="402"/>
      <c r="N19" s="492">
        <f t="shared" si="6"/>
        <v>0</v>
      </c>
      <c r="O19" s="402"/>
      <c r="P19" s="491">
        <f t="shared" si="7"/>
        <v>0</v>
      </c>
      <c r="Q19" s="398"/>
      <c r="R19" s="403">
        <f t="shared" si="0"/>
        <v>0</v>
      </c>
      <c r="S19" s="389">
        <f t="shared" si="8"/>
        <v>0</v>
      </c>
      <c r="T19" s="388" t="str">
        <f t="shared" si="9"/>
        <v>ERRO_ABAIXO100</v>
      </c>
      <c r="U19" s="194"/>
    </row>
    <row r="20" spans="1:21">
      <c r="A20" s="500" t="s">
        <v>604</v>
      </c>
      <c r="B20" s="501" t="s">
        <v>605</v>
      </c>
      <c r="C20" s="928" t="e">
        <f>SUM(C8:C19)</f>
        <v>#DIV/0!</v>
      </c>
      <c r="D20" s="931">
        <f>SUM(D8:D19)</f>
        <v>0</v>
      </c>
      <c r="E20" s="412" t="e">
        <f>F20/D20</f>
        <v>#DIV/0!</v>
      </c>
      <c r="F20" s="413">
        <f>SUM(F8:F19)</f>
        <v>0</v>
      </c>
      <c r="G20" s="414" t="e">
        <f>H20/D20</f>
        <v>#DIV/0!</v>
      </c>
      <c r="H20" s="415">
        <f>SUM(H8:H19)</f>
        <v>0</v>
      </c>
      <c r="I20" s="416" t="e">
        <f>J20/D20</f>
        <v>#DIV/0!</v>
      </c>
      <c r="J20" s="415">
        <f>SUM(J8:J19)</f>
        <v>0</v>
      </c>
      <c r="K20" s="416" t="e">
        <f>L20/D20</f>
        <v>#DIV/0!</v>
      </c>
      <c r="L20" s="415">
        <f>SUM(L8:L19)</f>
        <v>0</v>
      </c>
      <c r="M20" s="416" t="e">
        <f>N20/D20</f>
        <v>#DIV/0!</v>
      </c>
      <c r="N20" s="415">
        <f>SUM(N8:N19)</f>
        <v>0</v>
      </c>
      <c r="O20" s="417" t="e">
        <f>P20/D20</f>
        <v>#DIV/0!</v>
      </c>
      <c r="P20" s="418">
        <f>SUM(P8:P19)</f>
        <v>0</v>
      </c>
      <c r="Q20" s="416" t="e">
        <f>R20/D20</f>
        <v>#DIV/0!</v>
      </c>
      <c r="R20" s="415">
        <f>SUM(R8:R19)</f>
        <v>0</v>
      </c>
      <c r="S20" s="237"/>
      <c r="T20" s="194"/>
      <c r="U20" s="194"/>
    </row>
    <row r="21" spans="1:21">
      <c r="A21" s="500"/>
      <c r="B21" s="501" t="s">
        <v>606</v>
      </c>
      <c r="C21" s="929"/>
      <c r="D21" s="932"/>
      <c r="E21" s="412" t="e">
        <f>E20</f>
        <v>#DIV/0!</v>
      </c>
      <c r="F21" s="419">
        <f>F20</f>
        <v>0</v>
      </c>
      <c r="G21" s="414" t="e">
        <f>G20+E21</f>
        <v>#DIV/0!</v>
      </c>
      <c r="H21" s="415">
        <f>H20+F21</f>
        <v>0</v>
      </c>
      <c r="I21" s="416" t="e">
        <f t="shared" ref="I21:P21" si="10">I20+G21</f>
        <v>#DIV/0!</v>
      </c>
      <c r="J21" s="415">
        <f t="shared" si="10"/>
        <v>0</v>
      </c>
      <c r="K21" s="416" t="e">
        <f t="shared" si="10"/>
        <v>#DIV/0!</v>
      </c>
      <c r="L21" s="415">
        <f t="shared" si="10"/>
        <v>0</v>
      </c>
      <c r="M21" s="416" t="e">
        <f t="shared" si="10"/>
        <v>#DIV/0!</v>
      </c>
      <c r="N21" s="415">
        <f t="shared" si="10"/>
        <v>0</v>
      </c>
      <c r="O21" s="417" t="e">
        <f t="shared" si="10"/>
        <v>#DIV/0!</v>
      </c>
      <c r="P21" s="418">
        <f t="shared" si="10"/>
        <v>0</v>
      </c>
      <c r="Q21" s="416" t="e">
        <f>Q20+O21</f>
        <v>#DIV/0!</v>
      </c>
      <c r="R21" s="415">
        <f>R20+P21</f>
        <v>0</v>
      </c>
      <c r="S21" s="194"/>
      <c r="T21" s="194"/>
      <c r="U21" s="194"/>
    </row>
    <row r="22" spans="1:21">
      <c r="A22" s="500"/>
      <c r="B22" s="501"/>
      <c r="C22" s="930"/>
      <c r="D22" s="933"/>
      <c r="E22" s="420"/>
      <c r="F22" s="420"/>
      <c r="G22" s="414"/>
      <c r="H22" s="415"/>
      <c r="I22" s="415"/>
      <c r="J22" s="415"/>
      <c r="K22" s="416"/>
      <c r="L22" s="415"/>
      <c r="M22" s="415"/>
      <c r="N22" s="415"/>
      <c r="O22" s="418"/>
      <c r="P22" s="418"/>
      <c r="Q22" s="415"/>
      <c r="R22" s="415"/>
      <c r="S22" s="194"/>
      <c r="T22" s="194"/>
      <c r="U22" s="194"/>
    </row>
    <row r="24" spans="1:21">
      <c r="F24" s="421"/>
    </row>
  </sheetData>
  <mergeCells count="13">
    <mergeCell ref="C20:C22"/>
    <mergeCell ref="D20:D22"/>
    <mergeCell ref="S4:T5"/>
    <mergeCell ref="A1:R2"/>
    <mergeCell ref="A3:R3"/>
    <mergeCell ref="A4:R5"/>
    <mergeCell ref="E6:F6"/>
    <mergeCell ref="G6:H6"/>
    <mergeCell ref="I6:J6"/>
    <mergeCell ref="K6:L6"/>
    <mergeCell ref="M6:N6"/>
    <mergeCell ref="O6:P6"/>
    <mergeCell ref="Q6:R6"/>
  </mergeCells>
  <hyperlinks>
    <hyperlink ref="S4:T5" location="'PAGINA INICIAL'!A1" display="VOLTAR"/>
  </hyperlinks>
  <printOptions horizontalCentered="1"/>
  <pageMargins left="0.11811023622047245" right="0.11811023622047245" top="0.78740157480314965" bottom="0.78740157480314965" header="0.31496062992125984" footer="0.31496062992125984"/>
  <pageSetup paperSize="9" scale="72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topLeftCell="A106" zoomScale="110" zoomScaleNormal="110" workbookViewId="0">
      <selection activeCell="J110" sqref="J110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0.7109375" style="19" customWidth="1"/>
    <col min="11" max="11" width="12.140625" style="19" customWidth="1"/>
    <col min="12" max="12" width="14.85546875" style="19" customWidth="1"/>
  </cols>
  <sheetData>
    <row r="1" spans="1:12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2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2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2">
      <c r="A4" s="634"/>
      <c r="B4" s="634"/>
      <c r="C4" s="635"/>
      <c r="D4" s="635"/>
      <c r="E4" s="636" t="s">
        <v>559</v>
      </c>
      <c r="F4" s="636"/>
      <c r="G4" s="640">
        <v>42079</v>
      </c>
      <c r="H4" s="641"/>
      <c r="I4" s="647" t="s">
        <v>563</v>
      </c>
      <c r="J4" s="648"/>
      <c r="K4" s="637"/>
      <c r="L4" s="637"/>
    </row>
    <row r="5" spans="1:12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2">
      <c r="A6" s="592"/>
      <c r="B6" s="585"/>
      <c r="C6" s="585"/>
      <c r="D6" s="586"/>
      <c r="E6" s="597"/>
      <c r="F6" s="598"/>
      <c r="G6" s="580" t="s">
        <v>564</v>
      </c>
      <c r="H6" s="581"/>
      <c r="I6" s="583" t="s">
        <v>537</v>
      </c>
      <c r="J6" s="584"/>
      <c r="K6" s="574">
        <f>K211</f>
        <v>32961.153700000003</v>
      </c>
      <c r="L6" s="575"/>
    </row>
    <row r="7" spans="1:12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88299.686799999996</v>
      </c>
      <c r="L7" s="632"/>
    </row>
    <row r="8" spans="1:12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562636.38319999992</v>
      </c>
      <c r="L8" s="631"/>
    </row>
    <row r="9" spans="1:12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5.0636545152583118E-2</v>
      </c>
      <c r="L9" s="582"/>
    </row>
    <row r="10" spans="1:12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0.13565032092936563</v>
      </c>
      <c r="L10" s="629"/>
    </row>
    <row r="11" spans="1:12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2" s="1" customFormat="1">
      <c r="A12" s="128" t="s">
        <v>265</v>
      </c>
      <c r="B12" s="136" t="s">
        <v>0</v>
      </c>
      <c r="C12" s="128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</row>
    <row r="13" spans="1:12" s="1" customFormat="1" ht="25.5">
      <c r="A13" s="32"/>
      <c r="B13" s="130"/>
      <c r="C13" s="32"/>
      <c r="D13" s="27"/>
      <c r="E13" s="126"/>
      <c r="F13" s="126" t="s">
        <v>529</v>
      </c>
      <c r="G13" s="71" t="s">
        <v>533</v>
      </c>
      <c r="H13" s="126" t="s">
        <v>532</v>
      </c>
      <c r="I13" s="127" t="s">
        <v>551</v>
      </c>
      <c r="J13" s="127" t="s">
        <v>551</v>
      </c>
      <c r="K13" s="127" t="s">
        <v>531</v>
      </c>
      <c r="L13" s="127" t="s">
        <v>534</v>
      </c>
    </row>
    <row r="14" spans="1:12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2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G15+'1ª Medição'!H15</f>
        <v>4.5</v>
      </c>
      <c r="I15" s="94">
        <v>162.91999999999999</v>
      </c>
      <c r="J15" s="94">
        <v>211.79</v>
      </c>
      <c r="K15" s="94">
        <f>J15*G15</f>
        <v>0</v>
      </c>
      <c r="L15" s="94">
        <f>H15*J15</f>
        <v>953.05499999999995</v>
      </c>
    </row>
    <row r="16" spans="1:12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G16+'1ª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</row>
    <row r="17" spans="1:12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>
        <v>1</v>
      </c>
      <c r="H17" s="93">
        <f>G17+'1ª Medição'!H17</f>
        <v>1</v>
      </c>
      <c r="I17" s="94">
        <v>1003.88</v>
      </c>
      <c r="J17" s="94">
        <f t="shared" si="0"/>
        <v>1305.04</v>
      </c>
      <c r="K17" s="94">
        <f t="shared" si="1"/>
        <v>1305.04</v>
      </c>
      <c r="L17" s="94">
        <f t="shared" si="2"/>
        <v>1305.04</v>
      </c>
    </row>
    <row r="18" spans="1:12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G18+'1ª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</row>
    <row r="19" spans="1:12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>
        <v>1</v>
      </c>
      <c r="H19" s="93">
        <f>G19+'1ª Medição'!H19</f>
        <v>1</v>
      </c>
      <c r="I19" s="94">
        <v>415.88</v>
      </c>
      <c r="J19" s="94">
        <f t="shared" si="0"/>
        <v>540.64</v>
      </c>
      <c r="K19" s="94">
        <f t="shared" si="1"/>
        <v>540.64</v>
      </c>
      <c r="L19" s="94">
        <f t="shared" si="2"/>
        <v>540.64</v>
      </c>
    </row>
    <row r="20" spans="1:12" s="3" customFormat="1">
      <c r="A20" s="626"/>
      <c r="B20" s="626"/>
      <c r="C20" s="626"/>
      <c r="D20" s="626"/>
      <c r="E20" s="626"/>
      <c r="F20" s="85"/>
      <c r="G20" s="93"/>
      <c r="H20" s="93">
        <f>G20+'1ª Medição'!H20</f>
        <v>0</v>
      </c>
      <c r="I20" s="94"/>
      <c r="J20" s="94"/>
      <c r="K20" s="94"/>
      <c r="L20" s="94"/>
    </row>
    <row r="21" spans="1:12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G21+'1ª Medição'!H21</f>
        <v>0</v>
      </c>
      <c r="I21" s="98"/>
      <c r="J21" s="98"/>
      <c r="K21" s="94"/>
      <c r="L21" s="94"/>
    </row>
    <row r="22" spans="1:12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 t="s">
        <v>18</v>
      </c>
      <c r="G22" s="93"/>
      <c r="H22" s="93">
        <f>G22+'1ª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</row>
    <row r="23" spans="1:12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>
        <v>52.42</v>
      </c>
      <c r="H23" s="93">
        <f>G23+'1ª Medição'!H23</f>
        <v>52.42</v>
      </c>
      <c r="I23" s="94">
        <v>9.18</v>
      </c>
      <c r="J23" s="94">
        <f t="shared" si="0"/>
        <v>11.93</v>
      </c>
      <c r="K23" s="94">
        <f t="shared" si="1"/>
        <v>625.37059999999997</v>
      </c>
      <c r="L23" s="94">
        <f t="shared" si="2"/>
        <v>625.37059999999997</v>
      </c>
    </row>
    <row r="24" spans="1:12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>
        <v>46.53</v>
      </c>
      <c r="H24" s="93">
        <f>G24+'1ª Medição'!H24</f>
        <v>46.53</v>
      </c>
      <c r="I24" s="94">
        <v>4.2300000000000004</v>
      </c>
      <c r="J24" s="94">
        <v>5.49</v>
      </c>
      <c r="K24" s="94">
        <f t="shared" si="1"/>
        <v>255.44970000000001</v>
      </c>
      <c r="L24" s="94">
        <f t="shared" si="2"/>
        <v>255.44970000000001</v>
      </c>
    </row>
    <row r="25" spans="1:12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>
        <v>46.53</v>
      </c>
      <c r="H25" s="93">
        <f>G25+'1ª Medição'!H25</f>
        <v>46.53</v>
      </c>
      <c r="I25" s="94">
        <v>2.27</v>
      </c>
      <c r="J25" s="94">
        <f t="shared" si="0"/>
        <v>2.95</v>
      </c>
      <c r="K25" s="94">
        <f t="shared" si="1"/>
        <v>137.26350000000002</v>
      </c>
      <c r="L25" s="94">
        <f t="shared" si="2"/>
        <v>137.26350000000002</v>
      </c>
    </row>
    <row r="26" spans="1:12" s="3" customFormat="1" ht="15" customHeight="1">
      <c r="A26" s="610"/>
      <c r="B26" s="611"/>
      <c r="C26" s="611"/>
      <c r="D26" s="611"/>
      <c r="E26" s="612"/>
      <c r="F26" s="85"/>
      <c r="G26" s="93"/>
      <c r="H26" s="93">
        <f>G26+'1ª Medição'!H26</f>
        <v>0</v>
      </c>
      <c r="I26" s="94"/>
      <c r="J26" s="94"/>
      <c r="K26" s="94"/>
      <c r="L26" s="94"/>
    </row>
    <row r="27" spans="1:12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G27+'1ª Medição'!H27</f>
        <v>0</v>
      </c>
      <c r="I27" s="98"/>
      <c r="J27" s="98"/>
      <c r="K27" s="94"/>
      <c r="L27" s="94"/>
    </row>
    <row r="28" spans="1:12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93"/>
      <c r="H28" s="93">
        <f>G28+'1ª Medição'!H28</f>
        <v>0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0</v>
      </c>
    </row>
    <row r="29" spans="1:12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>G29+'1ª Medição'!H29</f>
        <v>0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0</v>
      </c>
    </row>
    <row r="30" spans="1:12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G30+'1ª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</row>
    <row r="31" spans="1:12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>G31+'1ª Medição'!H31</f>
        <v>0</v>
      </c>
      <c r="I31" s="94">
        <v>17.27</v>
      </c>
      <c r="J31" s="94">
        <f t="shared" ref="J31:J32" si="3">ROUND(I31*1.3,2)</f>
        <v>22.45</v>
      </c>
      <c r="K31" s="94">
        <f t="shared" si="1"/>
        <v>0</v>
      </c>
      <c r="L31" s="94">
        <f t="shared" si="2"/>
        <v>0</v>
      </c>
    </row>
    <row r="32" spans="1:12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>G32+'1ª Medição'!H32</f>
        <v>0</v>
      </c>
      <c r="I32" s="94">
        <v>30.13</v>
      </c>
      <c r="J32" s="94">
        <f t="shared" si="3"/>
        <v>39.17</v>
      </c>
      <c r="K32" s="94">
        <f t="shared" si="1"/>
        <v>0</v>
      </c>
      <c r="L32" s="94">
        <f t="shared" si="2"/>
        <v>0</v>
      </c>
    </row>
    <row r="33" spans="1:12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>G33+'1ª Medição'!H33</f>
        <v>0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0</v>
      </c>
    </row>
    <row r="34" spans="1:12" s="3" customFormat="1">
      <c r="A34" s="626"/>
      <c r="B34" s="626"/>
      <c r="C34" s="626"/>
      <c r="D34" s="626"/>
      <c r="E34" s="626"/>
      <c r="F34" s="85"/>
      <c r="G34" s="93"/>
      <c r="H34" s="93">
        <f>G34+'1ª Medição'!H34</f>
        <v>0</v>
      </c>
      <c r="I34" s="94"/>
      <c r="J34" s="94"/>
      <c r="K34" s="94"/>
      <c r="L34" s="94"/>
    </row>
    <row r="35" spans="1:12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G35+'1ª Medição'!H35</f>
        <v>0</v>
      </c>
      <c r="I35" s="98"/>
      <c r="J35" s="98"/>
      <c r="K35" s="94"/>
      <c r="L35" s="94"/>
    </row>
    <row r="36" spans="1:12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G36+'1ª Medição'!H36</f>
        <v>0</v>
      </c>
      <c r="I36" s="94"/>
      <c r="J36" s="94"/>
      <c r="K36" s="94"/>
      <c r="L36" s="94"/>
    </row>
    <row r="37" spans="1:12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G37+'1ª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</row>
    <row r="38" spans="1:12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G38+'1ª Medição'!H38</f>
        <v>166</v>
      </c>
      <c r="I38" s="94">
        <v>6.84</v>
      </c>
      <c r="J38" s="94">
        <f t="shared" ref="J38:J43" si="4">ROUND(I38*1.3,2)</f>
        <v>8.89</v>
      </c>
      <c r="K38" s="94">
        <f t="shared" si="1"/>
        <v>0</v>
      </c>
      <c r="L38" s="94">
        <f t="shared" si="2"/>
        <v>1475.74</v>
      </c>
    </row>
    <row r="39" spans="1:12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G39+'1ª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</row>
    <row r="40" spans="1:12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G40+'1ª Medição'!H40</f>
        <v>0</v>
      </c>
      <c r="I40" s="94">
        <v>18.22</v>
      </c>
      <c r="J40" s="94">
        <f t="shared" si="4"/>
        <v>23.69</v>
      </c>
      <c r="K40" s="94">
        <f t="shared" si="1"/>
        <v>0</v>
      </c>
      <c r="L40" s="94">
        <f t="shared" si="2"/>
        <v>0</v>
      </c>
    </row>
    <row r="41" spans="1:12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G41+'1ª Medição'!H41</f>
        <v>1225.2</v>
      </c>
      <c r="I41" s="94">
        <v>6.84</v>
      </c>
      <c r="J41" s="94">
        <f t="shared" si="4"/>
        <v>8.89</v>
      </c>
      <c r="K41" s="94">
        <f t="shared" si="1"/>
        <v>0</v>
      </c>
      <c r="L41" s="94">
        <f t="shared" si="2"/>
        <v>10892.028</v>
      </c>
    </row>
    <row r="42" spans="1:12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G42+'1ª Medição'!H42</f>
        <v>500.43</v>
      </c>
      <c r="I42" s="94">
        <v>6.84</v>
      </c>
      <c r="J42" s="94">
        <f t="shared" si="4"/>
        <v>8.89</v>
      </c>
      <c r="K42" s="94">
        <f t="shared" si="1"/>
        <v>0</v>
      </c>
      <c r="L42" s="94">
        <f t="shared" si="2"/>
        <v>4448.8227000000006</v>
      </c>
    </row>
    <row r="43" spans="1:12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G43+'1ª Medição'!H43</f>
        <v>28.32</v>
      </c>
      <c r="I43" s="94">
        <v>374.83</v>
      </c>
      <c r="J43" s="94">
        <f t="shared" si="4"/>
        <v>487.28</v>
      </c>
      <c r="K43" s="94">
        <f t="shared" si="1"/>
        <v>0</v>
      </c>
      <c r="L43" s="94">
        <f t="shared" si="2"/>
        <v>13799.7696</v>
      </c>
    </row>
    <row r="44" spans="1:12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G44+'1ª Medição'!H44</f>
        <v>0</v>
      </c>
      <c r="I44" s="94"/>
      <c r="J44" s="94"/>
      <c r="K44" s="94"/>
      <c r="L44" s="94"/>
    </row>
    <row r="45" spans="1:12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G45+'1ª Medição'!H45</f>
        <v>0</v>
      </c>
      <c r="I45" s="94"/>
      <c r="J45" s="94"/>
      <c r="K45" s="94"/>
      <c r="L45" s="94"/>
    </row>
    <row r="46" spans="1:12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G46+'1ª Medição'!H46</f>
        <v>0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0</v>
      </c>
    </row>
    <row r="47" spans="1:12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93"/>
      <c r="H47" s="93">
        <f>G47+'1ª Medição'!H47</f>
        <v>0</v>
      </c>
      <c r="I47" s="94">
        <v>6.84</v>
      </c>
      <c r="J47" s="94">
        <f t="shared" ref="J47:J51" si="5">ROUND(I47*1.3,2)</f>
        <v>8.89</v>
      </c>
      <c r="K47" s="94">
        <f t="shared" si="1"/>
        <v>0</v>
      </c>
      <c r="L47" s="94">
        <f t="shared" si="2"/>
        <v>0</v>
      </c>
    </row>
    <row r="48" spans="1:12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93"/>
      <c r="H48" s="93">
        <f>G48+'1ª Medição'!H48</f>
        <v>0</v>
      </c>
      <c r="I48" s="94">
        <v>6.84</v>
      </c>
      <c r="J48" s="94">
        <f t="shared" si="5"/>
        <v>8.89</v>
      </c>
      <c r="K48" s="94">
        <f t="shared" si="1"/>
        <v>0</v>
      </c>
      <c r="L48" s="94">
        <f t="shared" si="2"/>
        <v>0</v>
      </c>
    </row>
    <row r="49" spans="1:12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93"/>
      <c r="H49" s="93">
        <f>G49+'1ª Medição'!H49</f>
        <v>0</v>
      </c>
      <c r="I49" s="94">
        <v>374.83</v>
      </c>
      <c r="J49" s="94">
        <f t="shared" si="5"/>
        <v>487.28</v>
      </c>
      <c r="K49" s="94">
        <f t="shared" si="1"/>
        <v>0</v>
      </c>
      <c r="L49" s="94">
        <f t="shared" si="2"/>
        <v>0</v>
      </c>
    </row>
    <row r="50" spans="1:12" s="8" customFormat="1" ht="48">
      <c r="A50" s="85" t="s">
        <v>472</v>
      </c>
      <c r="B50" s="85" t="s">
        <v>471</v>
      </c>
      <c r="C50" s="85" t="s">
        <v>353</v>
      </c>
      <c r="D50" s="92" t="s">
        <v>239</v>
      </c>
      <c r="E50" s="85" t="s">
        <v>29</v>
      </c>
      <c r="F50" s="85" t="s">
        <v>240</v>
      </c>
      <c r="G50" s="93"/>
      <c r="H50" s="93">
        <f>G50+'1ª Medição'!H50</f>
        <v>0</v>
      </c>
      <c r="I50" s="94">
        <v>49.63</v>
      </c>
      <c r="J50" s="94">
        <f t="shared" si="5"/>
        <v>64.52</v>
      </c>
      <c r="K50" s="94">
        <f t="shared" si="1"/>
        <v>0</v>
      </c>
      <c r="L50" s="94">
        <f t="shared" si="2"/>
        <v>0</v>
      </c>
    </row>
    <row r="51" spans="1:12" s="3" customFormat="1" ht="60">
      <c r="A51" s="129" t="s">
        <v>5</v>
      </c>
      <c r="B51" s="129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G51+'1ª Medição'!H51</f>
        <v>0</v>
      </c>
      <c r="I51" s="94">
        <v>14.23</v>
      </c>
      <c r="J51" s="94">
        <f t="shared" si="5"/>
        <v>18.5</v>
      </c>
      <c r="K51" s="94">
        <f t="shared" si="1"/>
        <v>0</v>
      </c>
      <c r="L51" s="94">
        <f t="shared" si="2"/>
        <v>0</v>
      </c>
    </row>
    <row r="52" spans="1:12" s="3" customFormat="1">
      <c r="A52" s="129"/>
      <c r="B52" s="129"/>
      <c r="C52" s="85"/>
      <c r="D52" s="92" t="s">
        <v>501</v>
      </c>
      <c r="E52" s="85"/>
      <c r="F52" s="85"/>
      <c r="G52" s="93"/>
      <c r="H52" s="93">
        <f>G52+'1ª Medição'!H52</f>
        <v>0</v>
      </c>
      <c r="I52" s="94"/>
      <c r="J52" s="94"/>
      <c r="K52" s="94"/>
      <c r="L52" s="94"/>
    </row>
    <row r="53" spans="1:12" s="3" customFormat="1">
      <c r="A53" s="617"/>
      <c r="B53" s="618"/>
      <c r="C53" s="618"/>
      <c r="D53" s="618"/>
      <c r="E53" s="618"/>
      <c r="F53" s="618"/>
      <c r="G53" s="104"/>
      <c r="H53" s="93">
        <f>G53+'1ª Medição'!H53</f>
        <v>0</v>
      </c>
      <c r="I53" s="94"/>
      <c r="J53" s="94"/>
      <c r="K53" s="94"/>
      <c r="L53" s="94"/>
    </row>
    <row r="54" spans="1:12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G54+'1ª Medição'!H54</f>
        <v>0</v>
      </c>
      <c r="I54" s="98"/>
      <c r="J54" s="98"/>
      <c r="K54" s="94"/>
      <c r="L54" s="94"/>
    </row>
    <row r="55" spans="1:12" s="3" customFormat="1" ht="60">
      <c r="A55" s="129" t="s">
        <v>5</v>
      </c>
      <c r="B55" s="129" t="s">
        <v>53</v>
      </c>
      <c r="C55" s="129" t="s">
        <v>355</v>
      </c>
      <c r="D55" s="92" t="s">
        <v>243</v>
      </c>
      <c r="E55" s="85" t="s">
        <v>29</v>
      </c>
      <c r="F55" s="85" t="s">
        <v>244</v>
      </c>
      <c r="G55" s="93">
        <v>831.19</v>
      </c>
      <c r="H55" s="93">
        <f>G55+'1ª Medição'!H55</f>
        <v>831.19</v>
      </c>
      <c r="I55" s="94">
        <v>27.85</v>
      </c>
      <c r="J55" s="94">
        <f>ROUND(I55*1.3,2)</f>
        <v>36.21</v>
      </c>
      <c r="K55" s="94">
        <f t="shared" si="1"/>
        <v>30097.389900000002</v>
      </c>
      <c r="L55" s="94">
        <f t="shared" si="2"/>
        <v>30097.389900000002</v>
      </c>
    </row>
    <row r="56" spans="1:12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G56+'1ª Medição'!H56</f>
        <v>0</v>
      </c>
      <c r="I56" s="94"/>
      <c r="J56" s="94"/>
      <c r="K56" s="94"/>
      <c r="L56" s="94"/>
    </row>
    <row r="57" spans="1:12" s="3" customFormat="1">
      <c r="A57" s="619"/>
      <c r="B57" s="619"/>
      <c r="C57" s="619"/>
      <c r="D57" s="619"/>
      <c r="E57" s="619"/>
      <c r="F57" s="619"/>
      <c r="G57" s="107"/>
      <c r="H57" s="93">
        <f>G57+'1ª Medição'!H57</f>
        <v>0</v>
      </c>
      <c r="I57" s="94"/>
      <c r="J57" s="94"/>
      <c r="K57" s="94"/>
      <c r="L57" s="94"/>
    </row>
    <row r="58" spans="1:12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G58+'1ª Medição'!H58</f>
        <v>0</v>
      </c>
      <c r="I58" s="98"/>
      <c r="J58" s="98"/>
      <c r="K58" s="94"/>
      <c r="L58" s="94"/>
    </row>
    <row r="59" spans="1:12" s="3" customFormat="1" ht="24">
      <c r="A59" s="129" t="s">
        <v>5</v>
      </c>
      <c r="B59" s="129" t="s">
        <v>56</v>
      </c>
      <c r="C59" s="129" t="s">
        <v>356</v>
      </c>
      <c r="D59" s="92" t="s">
        <v>57</v>
      </c>
      <c r="E59" s="85" t="s">
        <v>29</v>
      </c>
      <c r="F59" s="85"/>
      <c r="G59" s="93"/>
      <c r="H59" s="93">
        <f>G59+'1ª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</row>
    <row r="60" spans="1:12" s="3" customFormat="1" ht="24">
      <c r="A60" s="129" t="s">
        <v>5</v>
      </c>
      <c r="B60" s="129">
        <v>24758</v>
      </c>
      <c r="C60" s="129" t="s">
        <v>357</v>
      </c>
      <c r="D60" s="92" t="s">
        <v>58</v>
      </c>
      <c r="E60" s="85" t="s">
        <v>29</v>
      </c>
      <c r="F60" s="85"/>
      <c r="G60" s="93"/>
      <c r="H60" s="93">
        <f>G60+'1ª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</row>
    <row r="61" spans="1:12" s="3" customFormat="1" ht="48">
      <c r="A61" s="129" t="s">
        <v>5</v>
      </c>
      <c r="B61" s="129">
        <v>23711</v>
      </c>
      <c r="C61" s="129" t="s">
        <v>358</v>
      </c>
      <c r="D61" s="92" t="s">
        <v>245</v>
      </c>
      <c r="E61" s="85" t="s">
        <v>29</v>
      </c>
      <c r="F61" s="85"/>
      <c r="G61" s="93"/>
      <c r="H61" s="93">
        <f>G61+'1ª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</row>
    <row r="62" spans="1:12" s="3" customFormat="1">
      <c r="A62" s="619"/>
      <c r="B62" s="619"/>
      <c r="C62" s="619"/>
      <c r="D62" s="619"/>
      <c r="E62" s="619"/>
      <c r="F62" s="619"/>
      <c r="G62" s="107"/>
      <c r="H62" s="93">
        <f>G62+'1ª Medição'!H62</f>
        <v>0</v>
      </c>
      <c r="I62" s="94"/>
      <c r="J62" s="94"/>
      <c r="K62" s="94"/>
      <c r="L62" s="94"/>
    </row>
    <row r="63" spans="1:12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G63+'1ª Medição'!H63</f>
        <v>0</v>
      </c>
      <c r="I63" s="98"/>
      <c r="J63" s="98"/>
      <c r="K63" s="94"/>
      <c r="L63" s="94"/>
    </row>
    <row r="64" spans="1:12" s="3" customFormat="1">
      <c r="A64" s="129"/>
      <c r="B64" s="129"/>
      <c r="C64" s="129"/>
      <c r="D64" s="100" t="s">
        <v>60</v>
      </c>
      <c r="E64" s="85"/>
      <c r="F64" s="85"/>
      <c r="G64" s="93"/>
      <c r="H64" s="93">
        <f>G64+'1ª Medição'!H64</f>
        <v>0</v>
      </c>
      <c r="I64" s="94"/>
      <c r="J64" s="94"/>
      <c r="K64" s="94"/>
      <c r="L64" s="94"/>
    </row>
    <row r="65" spans="1:12" s="3" customFormat="1" ht="48">
      <c r="A65" s="129" t="s">
        <v>5</v>
      </c>
      <c r="B65" s="129" t="s">
        <v>61</v>
      </c>
      <c r="C65" s="129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G65+'1ª Medição'!H65</f>
        <v>0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0</v>
      </c>
    </row>
    <row r="66" spans="1:12" s="3" customFormat="1" ht="60.75" customHeight="1">
      <c r="A66" s="129" t="s">
        <v>5</v>
      </c>
      <c r="B66" s="129" t="s">
        <v>62</v>
      </c>
      <c r="C66" s="129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G66+'1ª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</row>
    <row r="67" spans="1:12" s="4" customFormat="1" ht="48">
      <c r="A67" s="129" t="s">
        <v>31</v>
      </c>
      <c r="B67" s="129">
        <v>102</v>
      </c>
      <c r="C67" s="129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G67+'1ª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</row>
    <row r="68" spans="1:12" s="3" customFormat="1" ht="48">
      <c r="A68" s="129" t="s">
        <v>5</v>
      </c>
      <c r="B68" s="129" t="s">
        <v>63</v>
      </c>
      <c r="C68" s="129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G68+'1ª Medição'!H68</f>
        <v>0</v>
      </c>
      <c r="I68" s="94">
        <v>14.69</v>
      </c>
      <c r="J68" s="94">
        <f t="shared" ref="J68:J87" si="6">ROUND(I68*1.3,2)</f>
        <v>19.100000000000001</v>
      </c>
      <c r="K68" s="94">
        <f t="shared" si="1"/>
        <v>0</v>
      </c>
      <c r="L68" s="94">
        <f t="shared" si="2"/>
        <v>0</v>
      </c>
    </row>
    <row r="69" spans="1:12" s="8" customFormat="1" ht="72">
      <c r="A69" s="85" t="s">
        <v>472</v>
      </c>
      <c r="B69" s="85" t="s">
        <v>474</v>
      </c>
      <c r="C69" s="129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G69+'1ª Medição'!H69</f>
        <v>0</v>
      </c>
      <c r="I69" s="94">
        <v>49.98</v>
      </c>
      <c r="J69" s="94">
        <f t="shared" si="6"/>
        <v>64.97</v>
      </c>
      <c r="K69" s="94">
        <f t="shared" si="1"/>
        <v>0</v>
      </c>
      <c r="L69" s="94">
        <f t="shared" si="2"/>
        <v>0</v>
      </c>
    </row>
    <row r="70" spans="1:12" s="8" customFormat="1" ht="36">
      <c r="A70" s="85" t="s">
        <v>472</v>
      </c>
      <c r="B70" s="85" t="s">
        <v>475</v>
      </c>
      <c r="C70" s="129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G70+'1ª Medição'!H70</f>
        <v>0</v>
      </c>
      <c r="I70" s="94">
        <v>6.27</v>
      </c>
      <c r="J70" s="94">
        <f t="shared" si="6"/>
        <v>8.15</v>
      </c>
      <c r="K70" s="94">
        <f t="shared" si="1"/>
        <v>0</v>
      </c>
      <c r="L70" s="94">
        <f t="shared" si="2"/>
        <v>0</v>
      </c>
    </row>
    <row r="71" spans="1:12" s="8" customFormat="1" ht="29.25" customHeight="1">
      <c r="A71" s="85" t="s">
        <v>472</v>
      </c>
      <c r="B71" s="85" t="s">
        <v>476</v>
      </c>
      <c r="C71" s="129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G71+'1ª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</row>
    <row r="72" spans="1:12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G72+'1ª Medição'!H72</f>
        <v>0</v>
      </c>
      <c r="I72" s="94"/>
      <c r="J72" s="94"/>
      <c r="K72" s="94"/>
      <c r="L72" s="94"/>
    </row>
    <row r="73" spans="1:12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G73+'1ª Medição'!H73</f>
        <v>0</v>
      </c>
      <c r="I73" s="94">
        <v>3.25</v>
      </c>
      <c r="J73" s="94">
        <v>4.22</v>
      </c>
      <c r="K73" s="94">
        <f t="shared" si="1"/>
        <v>0</v>
      </c>
      <c r="L73" s="94">
        <f t="shared" si="2"/>
        <v>0</v>
      </c>
    </row>
    <row r="74" spans="1:12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G74+'1ª Medição'!H74</f>
        <v>0</v>
      </c>
      <c r="I74" s="94">
        <v>2.85</v>
      </c>
      <c r="J74" s="94">
        <f t="shared" si="6"/>
        <v>3.71</v>
      </c>
      <c r="K74" s="94">
        <f t="shared" si="1"/>
        <v>0</v>
      </c>
      <c r="L74" s="94">
        <f t="shared" si="2"/>
        <v>0</v>
      </c>
    </row>
    <row r="75" spans="1:12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/>
      <c r="H75" s="93">
        <f>G75+'1ª Medição'!H75</f>
        <v>0</v>
      </c>
      <c r="I75" s="94">
        <v>15.31</v>
      </c>
      <c r="J75" s="94">
        <f t="shared" si="6"/>
        <v>19.899999999999999</v>
      </c>
      <c r="K75" s="94">
        <f t="shared" si="1"/>
        <v>0</v>
      </c>
      <c r="L75" s="94">
        <f t="shared" si="2"/>
        <v>0</v>
      </c>
    </row>
    <row r="76" spans="1:12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G76+'1ª Medição'!H76</f>
        <v>0</v>
      </c>
      <c r="I76" s="94">
        <v>39.200000000000003</v>
      </c>
      <c r="J76" s="94">
        <f t="shared" si="6"/>
        <v>50.96</v>
      </c>
      <c r="K76" s="94">
        <f t="shared" si="1"/>
        <v>0</v>
      </c>
      <c r="L76" s="94">
        <f t="shared" si="2"/>
        <v>0</v>
      </c>
    </row>
    <row r="77" spans="1:12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G77+'1ª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</row>
    <row r="78" spans="1:12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G78+'1ª Medição'!H78</f>
        <v>0</v>
      </c>
      <c r="I78" s="94">
        <v>12.78</v>
      </c>
      <c r="J78" s="94">
        <f t="shared" si="6"/>
        <v>16.61</v>
      </c>
      <c r="K78" s="94">
        <f t="shared" si="1"/>
        <v>0</v>
      </c>
      <c r="L78" s="94">
        <f t="shared" si="2"/>
        <v>0</v>
      </c>
    </row>
    <row r="79" spans="1:12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G79+'1ª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</row>
    <row r="80" spans="1:12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G80+'1ª Medição'!H80</f>
        <v>0</v>
      </c>
      <c r="I80" s="94">
        <v>18.66</v>
      </c>
      <c r="J80" s="94">
        <f t="shared" si="6"/>
        <v>24.26</v>
      </c>
      <c r="K80" s="94">
        <f t="shared" ref="K80:K143" si="7">J80*G80</f>
        <v>0</v>
      </c>
      <c r="L80" s="94">
        <f t="shared" ref="L80:L143" si="8">H80*J80</f>
        <v>0</v>
      </c>
    </row>
    <row r="81" spans="1:12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G81+'1ª Medição'!H81</f>
        <v>0</v>
      </c>
      <c r="I81" s="94"/>
      <c r="J81" s="94"/>
      <c r="K81" s="94"/>
      <c r="L81" s="94"/>
    </row>
    <row r="82" spans="1:12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G82+'1ª Medição'!H82</f>
        <v>0</v>
      </c>
      <c r="I82" s="94">
        <v>3.25</v>
      </c>
      <c r="J82" s="94">
        <v>4.22</v>
      </c>
      <c r="K82" s="94">
        <f t="shared" si="7"/>
        <v>0</v>
      </c>
      <c r="L82" s="94">
        <f t="shared" si="8"/>
        <v>0</v>
      </c>
    </row>
    <row r="83" spans="1:12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G83+'1ª Medição'!H83</f>
        <v>0</v>
      </c>
      <c r="I83" s="94">
        <v>15.31</v>
      </c>
      <c r="J83" s="94">
        <f t="shared" si="6"/>
        <v>19.899999999999999</v>
      </c>
      <c r="K83" s="94">
        <f t="shared" si="7"/>
        <v>0</v>
      </c>
      <c r="L83" s="94">
        <f t="shared" si="8"/>
        <v>0</v>
      </c>
    </row>
    <row r="84" spans="1:12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G84+'1ª Medição'!H84</f>
        <v>0</v>
      </c>
      <c r="I84" s="94">
        <v>12.82</v>
      </c>
      <c r="J84" s="94">
        <v>16.66</v>
      </c>
      <c r="K84" s="94">
        <f t="shared" si="7"/>
        <v>0</v>
      </c>
      <c r="L84" s="94">
        <f t="shared" si="8"/>
        <v>0</v>
      </c>
    </row>
    <row r="85" spans="1:12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G85+'1ª Medição'!H85</f>
        <v>0</v>
      </c>
      <c r="I85" s="94">
        <v>12.78</v>
      </c>
      <c r="J85" s="94">
        <f t="shared" si="6"/>
        <v>16.61</v>
      </c>
      <c r="K85" s="94">
        <f t="shared" si="7"/>
        <v>0</v>
      </c>
      <c r="L85" s="94">
        <f t="shared" si="8"/>
        <v>0</v>
      </c>
    </row>
    <row r="86" spans="1:12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G86+'1ª Medição'!H86</f>
        <v>0</v>
      </c>
      <c r="I86" s="94">
        <v>18.66</v>
      </c>
      <c r="J86" s="94">
        <f t="shared" si="6"/>
        <v>24.26</v>
      </c>
      <c r="K86" s="94">
        <f t="shared" si="7"/>
        <v>0</v>
      </c>
      <c r="L86" s="94">
        <f t="shared" si="8"/>
        <v>0</v>
      </c>
    </row>
    <row r="87" spans="1:12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G87+'1ª Medição'!H87</f>
        <v>0</v>
      </c>
      <c r="I87" s="94">
        <v>42.53</v>
      </c>
      <c r="J87" s="94">
        <f t="shared" si="6"/>
        <v>55.29</v>
      </c>
      <c r="K87" s="94">
        <f t="shared" si="7"/>
        <v>0</v>
      </c>
      <c r="L87" s="94">
        <f t="shared" si="8"/>
        <v>0</v>
      </c>
    </row>
    <row r="88" spans="1:12" s="3" customFormat="1">
      <c r="A88" s="622"/>
      <c r="B88" s="623"/>
      <c r="C88" s="623"/>
      <c r="D88" s="623"/>
      <c r="E88" s="623"/>
      <c r="F88" s="624"/>
      <c r="G88" s="109"/>
      <c r="H88" s="93">
        <f>G88+'1ª Medição'!H88</f>
        <v>0</v>
      </c>
      <c r="I88" s="94"/>
      <c r="J88" s="94"/>
      <c r="K88" s="94"/>
      <c r="L88" s="94"/>
    </row>
    <row r="89" spans="1:12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G89+'1ª Medição'!H89</f>
        <v>0</v>
      </c>
      <c r="I89" s="98"/>
      <c r="J89" s="98"/>
      <c r="K89" s="94"/>
      <c r="L89" s="94"/>
    </row>
    <row r="90" spans="1:12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G90+'1ª Medição'!H90</f>
        <v>0</v>
      </c>
      <c r="I90" s="98"/>
      <c r="J90" s="98"/>
      <c r="K90" s="94"/>
      <c r="L90" s="94"/>
    </row>
    <row r="91" spans="1:12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G91+'1ª Medição'!H91</f>
        <v>0</v>
      </c>
      <c r="I91" s="94">
        <v>267.02999999999997</v>
      </c>
      <c r="J91" s="94">
        <f>ROUND(I91*1.3,2)</f>
        <v>347.14</v>
      </c>
      <c r="K91" s="94">
        <f t="shared" si="7"/>
        <v>0</v>
      </c>
      <c r="L91" s="94">
        <f t="shared" si="8"/>
        <v>0</v>
      </c>
    </row>
    <row r="92" spans="1:12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G92+'1ª Medição'!H92</f>
        <v>0</v>
      </c>
      <c r="I92" s="94">
        <v>296.43</v>
      </c>
      <c r="J92" s="94">
        <f t="shared" ref="J92:J106" si="9">ROUND(I92*1.3,2)</f>
        <v>385.36</v>
      </c>
      <c r="K92" s="94">
        <f t="shared" si="7"/>
        <v>0</v>
      </c>
      <c r="L92" s="94">
        <f t="shared" si="8"/>
        <v>0</v>
      </c>
    </row>
    <row r="93" spans="1:12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G93+'1ª Medição'!H93</f>
        <v>0</v>
      </c>
      <c r="I93" s="94">
        <v>325.83</v>
      </c>
      <c r="J93" s="94">
        <f t="shared" si="9"/>
        <v>423.58</v>
      </c>
      <c r="K93" s="94">
        <f t="shared" si="7"/>
        <v>0</v>
      </c>
      <c r="L93" s="94">
        <f t="shared" si="8"/>
        <v>0</v>
      </c>
    </row>
    <row r="94" spans="1:12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G94+'1ª Medição'!H94</f>
        <v>0</v>
      </c>
      <c r="I94" s="94">
        <v>60.02</v>
      </c>
      <c r="J94" s="94">
        <v>78.02</v>
      </c>
      <c r="K94" s="94">
        <f t="shared" si="7"/>
        <v>0</v>
      </c>
      <c r="L94" s="94">
        <f t="shared" si="8"/>
        <v>0</v>
      </c>
    </row>
    <row r="95" spans="1:12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G95+'1ª Medição'!H95</f>
        <v>0</v>
      </c>
      <c r="I95" s="94">
        <v>316.02999999999997</v>
      </c>
      <c r="J95" s="94">
        <f t="shared" si="9"/>
        <v>410.84</v>
      </c>
      <c r="K95" s="94">
        <f t="shared" si="7"/>
        <v>0</v>
      </c>
      <c r="L95" s="94">
        <f t="shared" si="8"/>
        <v>0</v>
      </c>
    </row>
    <row r="96" spans="1:12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G96+'1ª Medição'!H96</f>
        <v>0</v>
      </c>
      <c r="I96" s="94">
        <v>345.43</v>
      </c>
      <c r="J96" s="94">
        <f t="shared" si="9"/>
        <v>449.06</v>
      </c>
      <c r="K96" s="94">
        <f t="shared" si="7"/>
        <v>0</v>
      </c>
      <c r="L96" s="94">
        <f t="shared" si="8"/>
        <v>0</v>
      </c>
    </row>
    <row r="97" spans="1:12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G97+'1ª Medição'!H97</f>
        <v>0</v>
      </c>
      <c r="I97" s="94">
        <v>394.43</v>
      </c>
      <c r="J97" s="94">
        <f t="shared" si="9"/>
        <v>512.76</v>
      </c>
      <c r="K97" s="94">
        <f t="shared" si="7"/>
        <v>0</v>
      </c>
      <c r="L97" s="94">
        <f t="shared" si="8"/>
        <v>0</v>
      </c>
    </row>
    <row r="98" spans="1:12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G98+'1ª Medição'!H98</f>
        <v>0</v>
      </c>
      <c r="I98" s="94">
        <v>14.82</v>
      </c>
      <c r="J98" s="94">
        <v>19.260000000000002</v>
      </c>
      <c r="K98" s="94">
        <f t="shared" si="7"/>
        <v>0</v>
      </c>
      <c r="L98" s="94">
        <f t="shared" si="8"/>
        <v>0</v>
      </c>
    </row>
    <row r="99" spans="1:12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G99+'1ª Medição'!H99</f>
        <v>0</v>
      </c>
      <c r="I99" s="94"/>
      <c r="J99" s="94">
        <f t="shared" si="9"/>
        <v>0</v>
      </c>
      <c r="K99" s="94">
        <f t="shared" si="7"/>
        <v>0</v>
      </c>
      <c r="L99" s="94">
        <f t="shared" si="8"/>
        <v>0</v>
      </c>
    </row>
    <row r="100" spans="1:12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G100+'1ª Medição'!H100</f>
        <v>0</v>
      </c>
      <c r="I100" s="94">
        <v>412.39</v>
      </c>
      <c r="J100" s="94">
        <f t="shared" si="9"/>
        <v>536.11</v>
      </c>
      <c r="K100" s="94">
        <f t="shared" si="7"/>
        <v>0</v>
      </c>
      <c r="L100" s="94">
        <f t="shared" si="8"/>
        <v>0</v>
      </c>
    </row>
    <row r="101" spans="1:12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G101+'1ª Medição'!H101</f>
        <v>0</v>
      </c>
      <c r="I101" s="94">
        <v>392.79</v>
      </c>
      <c r="J101" s="94">
        <f t="shared" si="9"/>
        <v>510.63</v>
      </c>
      <c r="K101" s="94">
        <f t="shared" si="7"/>
        <v>0</v>
      </c>
      <c r="L101" s="94">
        <f t="shared" si="8"/>
        <v>0</v>
      </c>
    </row>
    <row r="102" spans="1:12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G102+'1ª Medição'!H102</f>
        <v>0</v>
      </c>
      <c r="I102" s="94">
        <v>412.39</v>
      </c>
      <c r="J102" s="94">
        <f t="shared" si="9"/>
        <v>536.11</v>
      </c>
      <c r="K102" s="94">
        <f t="shared" si="7"/>
        <v>0</v>
      </c>
      <c r="L102" s="94">
        <f t="shared" si="8"/>
        <v>0</v>
      </c>
    </row>
    <row r="103" spans="1:12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G103+'1ª Medição'!H103</f>
        <v>0</v>
      </c>
      <c r="I103" s="94"/>
      <c r="J103" s="94"/>
      <c r="K103" s="94"/>
      <c r="L103" s="94"/>
    </row>
    <row r="104" spans="1:12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G104+'1ª Medição'!H104</f>
        <v>0</v>
      </c>
      <c r="I104" s="94">
        <v>216.39</v>
      </c>
      <c r="J104" s="94">
        <f t="shared" si="9"/>
        <v>281.31</v>
      </c>
      <c r="K104" s="94">
        <f t="shared" si="7"/>
        <v>0</v>
      </c>
      <c r="L104" s="94">
        <f t="shared" si="8"/>
        <v>0</v>
      </c>
    </row>
    <row r="105" spans="1:12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G105+'1ª Medição'!H105</f>
        <v>0</v>
      </c>
      <c r="I105" s="94">
        <v>39.4</v>
      </c>
      <c r="J105" s="94">
        <f t="shared" si="9"/>
        <v>51.22</v>
      </c>
      <c r="K105" s="94">
        <f t="shared" si="7"/>
        <v>0</v>
      </c>
      <c r="L105" s="94">
        <f t="shared" si="8"/>
        <v>0</v>
      </c>
    </row>
    <row r="106" spans="1:12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G106+'1ª Medição'!H106</f>
        <v>0</v>
      </c>
      <c r="I106" s="94">
        <v>122.7</v>
      </c>
      <c r="J106" s="94">
        <f t="shared" si="9"/>
        <v>159.51</v>
      </c>
      <c r="K106" s="94">
        <f t="shared" si="7"/>
        <v>0</v>
      </c>
      <c r="L106" s="94">
        <f t="shared" si="8"/>
        <v>0</v>
      </c>
    </row>
    <row r="107" spans="1:12" s="8" customFormat="1">
      <c r="A107" s="85"/>
      <c r="B107" s="85"/>
      <c r="C107" s="85"/>
      <c r="D107" s="92"/>
      <c r="E107" s="85"/>
      <c r="F107" s="85"/>
      <c r="G107" s="93"/>
      <c r="H107" s="93">
        <f>G107+'1ª Medição'!H107</f>
        <v>0</v>
      </c>
      <c r="I107" s="94"/>
      <c r="J107" s="94"/>
      <c r="K107" s="94"/>
      <c r="L107" s="94"/>
    </row>
    <row r="108" spans="1:12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G108+'1ª Medição'!H108</f>
        <v>0</v>
      </c>
      <c r="I108" s="98"/>
      <c r="J108" s="98"/>
      <c r="K108" s="94"/>
      <c r="L108" s="94"/>
    </row>
    <row r="109" spans="1:12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G109+'1ª Medição'!H109</f>
        <v>0</v>
      </c>
      <c r="I109" s="94"/>
      <c r="J109" s="94"/>
      <c r="K109" s="94"/>
      <c r="L109" s="94"/>
    </row>
    <row r="110" spans="1:12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G110+'1ª Medição'!H110</f>
        <v>0</v>
      </c>
      <c r="I110" s="112">
        <v>2430.33</v>
      </c>
      <c r="J110" s="94">
        <f>ROUND(F110*1.3,2)</f>
        <v>1.3</v>
      </c>
      <c r="K110" s="94">
        <f t="shared" si="7"/>
        <v>0</v>
      </c>
      <c r="L110" s="94">
        <f t="shared" si="8"/>
        <v>0</v>
      </c>
    </row>
    <row r="111" spans="1:12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G111+'1ª Medição'!H111</f>
        <v>0</v>
      </c>
      <c r="I111" s="94"/>
      <c r="J111" s="94"/>
      <c r="K111" s="94"/>
      <c r="L111" s="94"/>
    </row>
    <row r="112" spans="1:12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G112+'1ª Medição'!H112</f>
        <v>0</v>
      </c>
      <c r="I112" s="94">
        <v>125.56</v>
      </c>
      <c r="J112" s="94">
        <v>163.22999999999999</v>
      </c>
      <c r="K112" s="94">
        <f t="shared" si="7"/>
        <v>0</v>
      </c>
      <c r="L112" s="94">
        <f t="shared" si="8"/>
        <v>0</v>
      </c>
    </row>
    <row r="113" spans="1:12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G113+'1ª Medição'!H113</f>
        <v>0</v>
      </c>
      <c r="I113" s="94">
        <v>105.96</v>
      </c>
      <c r="J113" s="94">
        <v>137.75</v>
      </c>
      <c r="K113" s="94">
        <f t="shared" si="7"/>
        <v>0</v>
      </c>
      <c r="L113" s="94">
        <f t="shared" si="8"/>
        <v>0</v>
      </c>
    </row>
    <row r="114" spans="1:12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G114+'1ª Medição'!H114</f>
        <v>0</v>
      </c>
      <c r="I114" s="94">
        <v>53.78</v>
      </c>
      <c r="J114" s="94">
        <f>ROUND(I114*1.3,2)</f>
        <v>69.91</v>
      </c>
      <c r="K114" s="94">
        <f t="shared" si="7"/>
        <v>0</v>
      </c>
      <c r="L114" s="94">
        <f t="shared" si="8"/>
        <v>0</v>
      </c>
    </row>
    <row r="115" spans="1:12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G115+'1ª Medição'!H115</f>
        <v>0</v>
      </c>
      <c r="I115" s="94">
        <v>62.89</v>
      </c>
      <c r="J115" s="94">
        <v>81.75</v>
      </c>
      <c r="K115" s="94">
        <f t="shared" si="7"/>
        <v>0</v>
      </c>
      <c r="L115" s="94">
        <f t="shared" si="8"/>
        <v>0</v>
      </c>
    </row>
    <row r="116" spans="1:12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G116+'1ª Medição'!H116</f>
        <v>0</v>
      </c>
      <c r="I116" s="94">
        <v>313.10000000000002</v>
      </c>
      <c r="J116" s="94">
        <v>407.03</v>
      </c>
      <c r="K116" s="94">
        <f t="shared" si="7"/>
        <v>0</v>
      </c>
      <c r="L116" s="94">
        <f t="shared" si="8"/>
        <v>0</v>
      </c>
    </row>
    <row r="117" spans="1:12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G117+'1ª Medição'!H117</f>
        <v>0</v>
      </c>
      <c r="I117" s="94">
        <v>42.38</v>
      </c>
      <c r="J117" s="94">
        <v>55.1</v>
      </c>
      <c r="K117" s="94">
        <f t="shared" si="7"/>
        <v>0</v>
      </c>
      <c r="L117" s="94">
        <f t="shared" si="8"/>
        <v>0</v>
      </c>
    </row>
    <row r="118" spans="1:12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G118+'1ª Medição'!H118</f>
        <v>0</v>
      </c>
      <c r="I118" s="94">
        <v>54.57</v>
      </c>
      <c r="J118" s="94">
        <v>70.94</v>
      </c>
      <c r="K118" s="94">
        <f t="shared" si="7"/>
        <v>0</v>
      </c>
      <c r="L118" s="94">
        <f t="shared" si="8"/>
        <v>0</v>
      </c>
    </row>
    <row r="119" spans="1:12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G119+'1ª Medição'!H119</f>
        <v>0</v>
      </c>
      <c r="I119" s="94">
        <v>7.37</v>
      </c>
      <c r="J119" s="94">
        <f>ROUND(I119*1.3,2)</f>
        <v>9.58</v>
      </c>
      <c r="K119" s="94">
        <f t="shared" si="7"/>
        <v>0</v>
      </c>
      <c r="L119" s="94">
        <f t="shared" si="8"/>
        <v>0</v>
      </c>
    </row>
    <row r="120" spans="1:12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G120+'1ª Medição'!H120</f>
        <v>0</v>
      </c>
      <c r="I120" s="94">
        <v>17.329999999999998</v>
      </c>
      <c r="J120" s="94">
        <f t="shared" ref="J120:J122" si="10">ROUND(I120*1.3,2)</f>
        <v>22.53</v>
      </c>
      <c r="K120" s="94">
        <f t="shared" si="7"/>
        <v>0</v>
      </c>
      <c r="L120" s="94">
        <f t="shared" si="8"/>
        <v>0</v>
      </c>
    </row>
    <row r="121" spans="1:12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G121+'1ª Medição'!H121</f>
        <v>0</v>
      </c>
      <c r="I121" s="94">
        <v>23.21</v>
      </c>
      <c r="J121" s="94">
        <f t="shared" si="10"/>
        <v>30.17</v>
      </c>
      <c r="K121" s="94">
        <f t="shared" si="7"/>
        <v>0</v>
      </c>
      <c r="L121" s="94">
        <f t="shared" si="8"/>
        <v>0</v>
      </c>
    </row>
    <row r="122" spans="1:12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G122+'1ª Medição'!H122</f>
        <v>0</v>
      </c>
      <c r="I122" s="94">
        <v>0</v>
      </c>
      <c r="J122" s="94">
        <f t="shared" si="10"/>
        <v>0</v>
      </c>
      <c r="K122" s="94">
        <f t="shared" si="7"/>
        <v>0</v>
      </c>
      <c r="L122" s="94">
        <f t="shared" si="8"/>
        <v>0</v>
      </c>
    </row>
    <row r="123" spans="1:12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G123+'1ª Medição'!H123</f>
        <v>0</v>
      </c>
      <c r="I123" s="94">
        <v>64.37</v>
      </c>
      <c r="J123" s="94">
        <f>ROUND(I123*1.3,2)</f>
        <v>83.68</v>
      </c>
      <c r="K123" s="94">
        <f t="shared" si="7"/>
        <v>0</v>
      </c>
      <c r="L123" s="94">
        <f t="shared" si="8"/>
        <v>0</v>
      </c>
    </row>
    <row r="124" spans="1:12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G124+'1ª Medição'!H124</f>
        <v>0</v>
      </c>
      <c r="I124" s="94">
        <v>17.329999999999998</v>
      </c>
      <c r="J124" s="94">
        <f>ROUND(I124*1.3,2)</f>
        <v>22.53</v>
      </c>
      <c r="K124" s="94">
        <f t="shared" si="7"/>
        <v>0</v>
      </c>
      <c r="L124" s="94">
        <f t="shared" si="8"/>
        <v>0</v>
      </c>
    </row>
    <row r="125" spans="1:12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G125+'1ª Medição'!H125</f>
        <v>0</v>
      </c>
      <c r="I125" s="94">
        <v>19.29</v>
      </c>
      <c r="J125" s="94">
        <f>ROUND(I125*1.3,2)</f>
        <v>25.08</v>
      </c>
      <c r="K125" s="94">
        <f t="shared" si="7"/>
        <v>0</v>
      </c>
      <c r="L125" s="94">
        <f t="shared" si="8"/>
        <v>0</v>
      </c>
    </row>
    <row r="126" spans="1:12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G126+'1ª Medição'!H126</f>
        <v>0</v>
      </c>
      <c r="I126" s="94">
        <v>21.25</v>
      </c>
      <c r="J126" s="94">
        <v>27.63</v>
      </c>
      <c r="K126" s="94">
        <f t="shared" si="7"/>
        <v>0</v>
      </c>
      <c r="L126" s="94">
        <f t="shared" si="8"/>
        <v>0</v>
      </c>
    </row>
    <row r="127" spans="1:12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G127+'1ª Medição'!H127</f>
        <v>0</v>
      </c>
      <c r="I127" s="94">
        <v>25.17</v>
      </c>
      <c r="J127" s="94">
        <f>ROUND(I127*1.3,2)</f>
        <v>32.72</v>
      </c>
      <c r="K127" s="94">
        <f t="shared" si="7"/>
        <v>0</v>
      </c>
      <c r="L127" s="94">
        <f t="shared" si="8"/>
        <v>0</v>
      </c>
    </row>
    <row r="128" spans="1:12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G128+'1ª Medição'!H128</f>
        <v>0</v>
      </c>
      <c r="I128" s="94">
        <v>19.29</v>
      </c>
      <c r="J128" s="94">
        <v>25.08</v>
      </c>
      <c r="K128" s="94">
        <f t="shared" si="7"/>
        <v>0</v>
      </c>
      <c r="L128" s="94">
        <f t="shared" si="8"/>
        <v>0</v>
      </c>
    </row>
    <row r="129" spans="1:12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G129+'1ª Medição'!H129</f>
        <v>0</v>
      </c>
      <c r="I129" s="94">
        <v>106.46</v>
      </c>
      <c r="J129" s="94">
        <v>138.4</v>
      </c>
      <c r="K129" s="94">
        <f t="shared" si="7"/>
        <v>0</v>
      </c>
      <c r="L129" s="94">
        <f t="shared" si="8"/>
        <v>0</v>
      </c>
    </row>
    <row r="130" spans="1:12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G130+'1ª Medição'!H130</f>
        <v>0</v>
      </c>
      <c r="I130" s="94"/>
      <c r="J130" s="94"/>
      <c r="K130" s="94"/>
      <c r="L130" s="94"/>
    </row>
    <row r="131" spans="1:12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G131+'1ª Medição'!H131</f>
        <v>0</v>
      </c>
      <c r="I131" s="94"/>
      <c r="J131" s="94"/>
      <c r="K131" s="94"/>
      <c r="L131" s="94"/>
    </row>
    <row r="132" spans="1:12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G132+'1ª Medição'!H132</f>
        <v>0</v>
      </c>
      <c r="I132" s="94">
        <v>184.36</v>
      </c>
      <c r="J132" s="94">
        <v>239.67</v>
      </c>
      <c r="K132" s="94">
        <f t="shared" si="7"/>
        <v>0</v>
      </c>
      <c r="L132" s="94">
        <f t="shared" si="8"/>
        <v>0</v>
      </c>
    </row>
    <row r="133" spans="1:12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G133+'1ª Medição'!H133</f>
        <v>0</v>
      </c>
      <c r="I133" s="94">
        <v>112.58</v>
      </c>
      <c r="J133" s="94">
        <v>146.35</v>
      </c>
      <c r="K133" s="94">
        <f t="shared" si="7"/>
        <v>0</v>
      </c>
      <c r="L133" s="94">
        <f t="shared" si="8"/>
        <v>0</v>
      </c>
    </row>
    <row r="134" spans="1:12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G134+'1ª Medição'!H134</f>
        <v>0</v>
      </c>
      <c r="I134" s="94">
        <v>102.78</v>
      </c>
      <c r="J134" s="94">
        <v>133.61000000000001</v>
      </c>
      <c r="K134" s="94">
        <f t="shared" si="7"/>
        <v>0</v>
      </c>
      <c r="L134" s="94">
        <f t="shared" si="8"/>
        <v>0</v>
      </c>
    </row>
    <row r="135" spans="1:12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G135+'1ª Medição'!H135</f>
        <v>0</v>
      </c>
      <c r="I135" s="94">
        <v>104.12</v>
      </c>
      <c r="J135" s="94">
        <v>135.35</v>
      </c>
      <c r="K135" s="94">
        <f t="shared" si="7"/>
        <v>0</v>
      </c>
      <c r="L135" s="94">
        <f t="shared" si="8"/>
        <v>0</v>
      </c>
    </row>
    <row r="136" spans="1:12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G136+'1ª Medição'!H136</f>
        <v>0</v>
      </c>
      <c r="I136" s="94"/>
      <c r="J136" s="94"/>
      <c r="K136" s="94"/>
      <c r="L136" s="94"/>
    </row>
    <row r="137" spans="1:12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G137+'1ª Medição'!H137</f>
        <v>0</v>
      </c>
      <c r="I137" s="94"/>
      <c r="J137" s="94"/>
      <c r="K137" s="94"/>
      <c r="L137" s="94"/>
    </row>
    <row r="138" spans="1:12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G138+'1ª Medição'!H138</f>
        <v>0</v>
      </c>
      <c r="I138" s="94">
        <v>184.36</v>
      </c>
      <c r="J138" s="94">
        <v>239.67</v>
      </c>
      <c r="K138" s="94">
        <f t="shared" si="7"/>
        <v>0</v>
      </c>
      <c r="L138" s="94">
        <f t="shared" si="8"/>
        <v>0</v>
      </c>
    </row>
    <row r="139" spans="1:12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G139+'1ª Medição'!H139</f>
        <v>0</v>
      </c>
      <c r="I139" s="94">
        <v>29.09</v>
      </c>
      <c r="J139" s="94">
        <v>37.82</v>
      </c>
      <c r="K139" s="94">
        <f t="shared" si="7"/>
        <v>0</v>
      </c>
      <c r="L139" s="94">
        <f t="shared" si="8"/>
        <v>0</v>
      </c>
    </row>
    <row r="140" spans="1:12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G140+'1ª Medição'!H140</f>
        <v>0</v>
      </c>
      <c r="I140" s="94">
        <v>104.12</v>
      </c>
      <c r="J140" s="94">
        <v>135.35</v>
      </c>
      <c r="K140" s="94">
        <f t="shared" si="7"/>
        <v>0</v>
      </c>
      <c r="L140" s="94">
        <f t="shared" si="8"/>
        <v>0</v>
      </c>
    </row>
    <row r="141" spans="1:12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G141+'1ª Medição'!H141</f>
        <v>0</v>
      </c>
      <c r="I141" s="94">
        <v>63.58</v>
      </c>
      <c r="J141" s="94">
        <v>82.65</v>
      </c>
      <c r="K141" s="94">
        <f t="shared" si="7"/>
        <v>0</v>
      </c>
      <c r="L141" s="94">
        <f t="shared" si="8"/>
        <v>0</v>
      </c>
    </row>
    <row r="142" spans="1:12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G142+'1ª Medição'!H142</f>
        <v>0</v>
      </c>
      <c r="I142" s="94">
        <v>19.48</v>
      </c>
      <c r="J142" s="94">
        <v>25.32</v>
      </c>
      <c r="K142" s="94">
        <f t="shared" si="7"/>
        <v>0</v>
      </c>
      <c r="L142" s="94">
        <f t="shared" si="8"/>
        <v>0</v>
      </c>
    </row>
    <row r="143" spans="1:12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G143+'1ª Medição'!H143</f>
        <v>0</v>
      </c>
      <c r="I143" s="94">
        <v>22.42</v>
      </c>
      <c r="J143" s="94">
        <v>29.14</v>
      </c>
      <c r="K143" s="94">
        <f t="shared" si="7"/>
        <v>0</v>
      </c>
      <c r="L143" s="94">
        <f t="shared" si="8"/>
        <v>0</v>
      </c>
    </row>
    <row r="144" spans="1:12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G144+'1ª Medição'!H144</f>
        <v>0</v>
      </c>
      <c r="I144" s="94">
        <v>39.93</v>
      </c>
      <c r="J144" s="94">
        <v>46.98</v>
      </c>
      <c r="K144" s="94">
        <f t="shared" ref="K144:K207" si="11">J144*G144</f>
        <v>0</v>
      </c>
      <c r="L144" s="94">
        <f t="shared" ref="L144:L207" si="12">H144*J144</f>
        <v>0</v>
      </c>
    </row>
    <row r="145" spans="1:12" s="3" customFormat="1">
      <c r="A145" s="85"/>
      <c r="B145" s="85"/>
      <c r="C145" s="85"/>
      <c r="D145" s="92"/>
      <c r="E145" s="85"/>
      <c r="F145" s="85"/>
      <c r="G145" s="93"/>
      <c r="H145" s="93">
        <f>G145+'1ª Medição'!H145</f>
        <v>0</v>
      </c>
      <c r="I145" s="94"/>
      <c r="J145" s="94"/>
      <c r="K145" s="94"/>
      <c r="L145" s="94"/>
    </row>
    <row r="146" spans="1:12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G146+'1ª Medição'!H146</f>
        <v>0</v>
      </c>
      <c r="I146" s="94"/>
      <c r="J146" s="94"/>
      <c r="K146" s="94"/>
      <c r="L146" s="94"/>
    </row>
    <row r="147" spans="1:12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G147+'1ª Medição'!H147</f>
        <v>0</v>
      </c>
      <c r="I147" s="94">
        <v>59.31</v>
      </c>
      <c r="J147" s="94">
        <v>77.099999999999994</v>
      </c>
      <c r="K147" s="94">
        <f t="shared" si="11"/>
        <v>0</v>
      </c>
      <c r="L147" s="94">
        <f t="shared" si="12"/>
        <v>0</v>
      </c>
    </row>
    <row r="148" spans="1:12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G148+'1ª Medição'!H148</f>
        <v>0</v>
      </c>
      <c r="I148" s="94">
        <v>64.37</v>
      </c>
      <c r="J148" s="94">
        <v>83.68</v>
      </c>
      <c r="K148" s="94">
        <f t="shared" si="11"/>
        <v>0</v>
      </c>
      <c r="L148" s="94">
        <f t="shared" si="12"/>
        <v>0</v>
      </c>
    </row>
    <row r="149" spans="1:12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G149+'1ª Medição'!H149</f>
        <v>0</v>
      </c>
      <c r="I149" s="94">
        <v>12.82</v>
      </c>
      <c r="J149" s="94">
        <v>16.66</v>
      </c>
      <c r="K149" s="94">
        <f t="shared" si="11"/>
        <v>0</v>
      </c>
      <c r="L149" s="94">
        <f t="shared" si="12"/>
        <v>0</v>
      </c>
    </row>
    <row r="150" spans="1:12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G150+'1ª Medição'!H150</f>
        <v>0</v>
      </c>
      <c r="I150" s="94">
        <v>59.47</v>
      </c>
      <c r="J150" s="94">
        <v>77.31</v>
      </c>
      <c r="K150" s="94">
        <f t="shared" si="11"/>
        <v>0</v>
      </c>
      <c r="L150" s="94">
        <f t="shared" si="12"/>
        <v>0</v>
      </c>
    </row>
    <row r="151" spans="1:12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G151+'1ª Medição'!H151</f>
        <v>0</v>
      </c>
      <c r="I151" s="94">
        <v>2283.33</v>
      </c>
      <c r="J151" s="94">
        <v>2968.33</v>
      </c>
      <c r="K151" s="94">
        <f t="shared" si="11"/>
        <v>0</v>
      </c>
      <c r="L151" s="94">
        <f t="shared" si="12"/>
        <v>0</v>
      </c>
    </row>
    <row r="152" spans="1:12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G152+'1ª Medição'!H152</f>
        <v>0</v>
      </c>
      <c r="I152" s="94">
        <v>911.33</v>
      </c>
      <c r="J152" s="94">
        <f>ROUND(I152*1.3,2)</f>
        <v>1184.73</v>
      </c>
      <c r="K152" s="94">
        <f t="shared" si="11"/>
        <v>0</v>
      </c>
      <c r="L152" s="94">
        <f t="shared" si="12"/>
        <v>0</v>
      </c>
    </row>
    <row r="153" spans="1:12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G153+'1ª Medição'!H153</f>
        <v>0</v>
      </c>
      <c r="I153" s="94">
        <v>911.33</v>
      </c>
      <c r="J153" s="94">
        <f>ROUND(I153*1.3,2)</f>
        <v>1184.73</v>
      </c>
      <c r="K153" s="94">
        <f t="shared" si="11"/>
        <v>0</v>
      </c>
      <c r="L153" s="94">
        <f t="shared" si="12"/>
        <v>0</v>
      </c>
    </row>
    <row r="154" spans="1:12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G154+'1ª Medição'!H154</f>
        <v>0</v>
      </c>
      <c r="I154" s="94">
        <v>8.35</v>
      </c>
      <c r="J154" s="94">
        <v>10.85</v>
      </c>
      <c r="K154" s="94">
        <f t="shared" si="11"/>
        <v>0</v>
      </c>
      <c r="L154" s="94">
        <f t="shared" si="12"/>
        <v>0</v>
      </c>
    </row>
    <row r="155" spans="1:12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G155+'1ª Medição'!H155</f>
        <v>0</v>
      </c>
      <c r="I155" s="94">
        <v>50.59</v>
      </c>
      <c r="J155" s="94">
        <v>65.77</v>
      </c>
      <c r="K155" s="94">
        <f t="shared" si="11"/>
        <v>0</v>
      </c>
      <c r="L155" s="94">
        <f t="shared" si="12"/>
        <v>0</v>
      </c>
    </row>
    <row r="156" spans="1:12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G156+'1ª Medição'!H156</f>
        <v>0</v>
      </c>
      <c r="I156" s="94">
        <v>120.66</v>
      </c>
      <c r="J156" s="94">
        <v>156.86000000000001</v>
      </c>
      <c r="K156" s="94">
        <f t="shared" si="11"/>
        <v>0</v>
      </c>
      <c r="L156" s="94">
        <f t="shared" si="12"/>
        <v>0</v>
      </c>
    </row>
    <row r="157" spans="1:12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G157+'1ª Medição'!H157</f>
        <v>0</v>
      </c>
      <c r="I157" s="94">
        <v>135.94999999999999</v>
      </c>
      <c r="J157" s="94">
        <v>176.74</v>
      </c>
      <c r="K157" s="94">
        <f t="shared" si="11"/>
        <v>0</v>
      </c>
      <c r="L157" s="94">
        <f t="shared" si="12"/>
        <v>0</v>
      </c>
    </row>
    <row r="158" spans="1:12" s="3" customFormat="1">
      <c r="A158" s="85"/>
      <c r="B158" s="85"/>
      <c r="C158" s="85"/>
      <c r="D158" s="92"/>
      <c r="E158" s="85"/>
      <c r="F158" s="85"/>
      <c r="G158" s="93"/>
      <c r="H158" s="93">
        <f>G158+'1ª Medição'!H158</f>
        <v>0</v>
      </c>
      <c r="I158" s="94"/>
      <c r="J158" s="94"/>
      <c r="K158" s="94"/>
      <c r="L158" s="94"/>
    </row>
    <row r="159" spans="1:12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G159+'1ª Medição'!H159</f>
        <v>0</v>
      </c>
      <c r="I159" s="98"/>
      <c r="J159" s="98"/>
      <c r="K159" s="94"/>
      <c r="L159" s="94"/>
    </row>
    <row r="160" spans="1:12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G160+'1ª Medição'!H160</f>
        <v>0</v>
      </c>
      <c r="I160" s="98"/>
      <c r="J160" s="98"/>
      <c r="K160" s="94"/>
      <c r="L160" s="94"/>
    </row>
    <row r="161" spans="1:12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G161+'1ª Medição'!H161</f>
        <v>0</v>
      </c>
      <c r="I161" s="94">
        <v>127.79</v>
      </c>
      <c r="J161" s="94">
        <f>ROUND(I161*1.3,2)</f>
        <v>166.13</v>
      </c>
      <c r="K161" s="94">
        <f t="shared" si="11"/>
        <v>0</v>
      </c>
      <c r="L161" s="94">
        <f t="shared" si="12"/>
        <v>0</v>
      </c>
    </row>
    <row r="162" spans="1:12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G162+'1ª Medição'!H162</f>
        <v>0</v>
      </c>
      <c r="I162" s="94">
        <v>304.19</v>
      </c>
      <c r="J162" s="94">
        <f t="shared" ref="J162:J207" si="13">ROUND(I162*1.3,2)</f>
        <v>395.45</v>
      </c>
      <c r="K162" s="94">
        <f t="shared" si="11"/>
        <v>0</v>
      </c>
      <c r="L162" s="94">
        <f t="shared" si="12"/>
        <v>0</v>
      </c>
    </row>
    <row r="163" spans="1:12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G163+'1ª Medição'!H163</f>
        <v>0</v>
      </c>
      <c r="I163" s="94">
        <v>39.380000000000003</v>
      </c>
      <c r="J163" s="94">
        <f t="shared" si="13"/>
        <v>51.19</v>
      </c>
      <c r="K163" s="94">
        <f t="shared" si="11"/>
        <v>0</v>
      </c>
      <c r="L163" s="94">
        <f t="shared" si="12"/>
        <v>0</v>
      </c>
    </row>
    <row r="164" spans="1:12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G164+'1ª Medição'!H164</f>
        <v>0</v>
      </c>
      <c r="I164" s="94">
        <v>83.5</v>
      </c>
      <c r="J164" s="94">
        <f t="shared" si="13"/>
        <v>108.55</v>
      </c>
      <c r="K164" s="94">
        <f t="shared" si="11"/>
        <v>0</v>
      </c>
      <c r="L164" s="94">
        <f t="shared" si="12"/>
        <v>0</v>
      </c>
    </row>
    <row r="165" spans="1:12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G165+'1ª Medição'!H165</f>
        <v>0</v>
      </c>
      <c r="I165" s="94">
        <v>2000.78</v>
      </c>
      <c r="J165" s="94">
        <f t="shared" si="13"/>
        <v>2601.0100000000002</v>
      </c>
      <c r="K165" s="94">
        <f t="shared" si="11"/>
        <v>0</v>
      </c>
      <c r="L165" s="94">
        <f t="shared" si="12"/>
        <v>0</v>
      </c>
    </row>
    <row r="166" spans="1:12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G166+'1ª Medição'!H166</f>
        <v>0</v>
      </c>
      <c r="I166" s="94">
        <v>240.3</v>
      </c>
      <c r="J166" s="94">
        <f t="shared" si="13"/>
        <v>312.39</v>
      </c>
      <c r="K166" s="94">
        <f t="shared" si="11"/>
        <v>0</v>
      </c>
      <c r="L166" s="94">
        <f t="shared" si="12"/>
        <v>0</v>
      </c>
    </row>
    <row r="167" spans="1:12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G167+'1ª Medição'!H167</f>
        <v>0</v>
      </c>
      <c r="I167" s="94">
        <v>988.16</v>
      </c>
      <c r="J167" s="94">
        <v>1284.5999999999999</v>
      </c>
      <c r="K167" s="94">
        <f t="shared" si="11"/>
        <v>0</v>
      </c>
      <c r="L167" s="94">
        <f t="shared" si="12"/>
        <v>0</v>
      </c>
    </row>
    <row r="168" spans="1:12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G168+'1ª Medição'!H168</f>
        <v>0</v>
      </c>
      <c r="I168" s="94">
        <v>1597.33</v>
      </c>
      <c r="J168" s="94">
        <f t="shared" si="13"/>
        <v>2076.5300000000002</v>
      </c>
      <c r="K168" s="94">
        <f t="shared" si="11"/>
        <v>0</v>
      </c>
      <c r="L168" s="94">
        <f t="shared" si="12"/>
        <v>0</v>
      </c>
    </row>
    <row r="169" spans="1:12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G169+'1ª Medição'!H169</f>
        <v>0</v>
      </c>
      <c r="I169" s="94">
        <v>1598.6</v>
      </c>
      <c r="J169" s="94">
        <f t="shared" si="13"/>
        <v>2078.1799999999998</v>
      </c>
      <c r="K169" s="94">
        <f t="shared" si="11"/>
        <v>0</v>
      </c>
      <c r="L169" s="94">
        <f t="shared" si="12"/>
        <v>0</v>
      </c>
    </row>
    <row r="170" spans="1:12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G170+'1ª Medição'!H170</f>
        <v>0</v>
      </c>
      <c r="I170" s="94">
        <v>120.66</v>
      </c>
      <c r="J170" s="94">
        <f t="shared" si="13"/>
        <v>156.86000000000001</v>
      </c>
      <c r="K170" s="94">
        <f t="shared" si="11"/>
        <v>0</v>
      </c>
      <c r="L170" s="94">
        <f t="shared" si="12"/>
        <v>0</v>
      </c>
    </row>
    <row r="171" spans="1:12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G171+'1ª Medição'!H171</f>
        <v>0</v>
      </c>
      <c r="I171" s="94">
        <v>304.19</v>
      </c>
      <c r="J171" s="94">
        <f t="shared" si="13"/>
        <v>395.45</v>
      </c>
      <c r="K171" s="94">
        <f t="shared" si="11"/>
        <v>0</v>
      </c>
      <c r="L171" s="94">
        <f t="shared" si="12"/>
        <v>0</v>
      </c>
    </row>
    <row r="172" spans="1:12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G172+'1ª Medição'!H172</f>
        <v>0</v>
      </c>
      <c r="I172" s="94">
        <v>245.39</v>
      </c>
      <c r="J172" s="94">
        <f t="shared" si="13"/>
        <v>319.01</v>
      </c>
      <c r="K172" s="94">
        <f t="shared" si="11"/>
        <v>0</v>
      </c>
      <c r="L172" s="94">
        <f t="shared" si="12"/>
        <v>0</v>
      </c>
    </row>
    <row r="173" spans="1:12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G173+'1ª Medição'!H173</f>
        <v>0</v>
      </c>
      <c r="I173" s="94">
        <v>59.19</v>
      </c>
      <c r="J173" s="94">
        <f t="shared" si="13"/>
        <v>76.95</v>
      </c>
      <c r="K173" s="94">
        <f t="shared" si="11"/>
        <v>0</v>
      </c>
      <c r="L173" s="94">
        <f t="shared" si="12"/>
        <v>0</v>
      </c>
    </row>
    <row r="174" spans="1:12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G174+'1ª Medição'!H174</f>
        <v>0</v>
      </c>
      <c r="I174" s="94">
        <v>245.39</v>
      </c>
      <c r="J174" s="94">
        <f t="shared" si="13"/>
        <v>319.01</v>
      </c>
      <c r="K174" s="94">
        <f t="shared" si="11"/>
        <v>0</v>
      </c>
      <c r="L174" s="94">
        <f t="shared" si="12"/>
        <v>0</v>
      </c>
    </row>
    <row r="175" spans="1:12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G175+'1ª Medição'!H175</f>
        <v>0</v>
      </c>
      <c r="I175" s="94">
        <v>127.79</v>
      </c>
      <c r="J175" s="94">
        <f t="shared" si="13"/>
        <v>166.13</v>
      </c>
      <c r="K175" s="94">
        <f t="shared" si="11"/>
        <v>0</v>
      </c>
      <c r="L175" s="94">
        <f t="shared" si="12"/>
        <v>0</v>
      </c>
    </row>
    <row r="176" spans="1:12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G176+'1ª Medição'!H176</f>
        <v>0</v>
      </c>
      <c r="I176" s="94"/>
      <c r="J176" s="94"/>
      <c r="K176" s="94"/>
      <c r="L176" s="94"/>
    </row>
    <row r="177" spans="1:12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G177+'1ª Medição'!H177</f>
        <v>0</v>
      </c>
      <c r="I177" s="94">
        <v>57.04</v>
      </c>
      <c r="J177" s="94">
        <f t="shared" si="13"/>
        <v>74.150000000000006</v>
      </c>
      <c r="K177" s="94">
        <f t="shared" si="11"/>
        <v>0</v>
      </c>
      <c r="L177" s="94">
        <f t="shared" si="12"/>
        <v>0</v>
      </c>
    </row>
    <row r="178" spans="1:12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G178+'1ª Medição'!H178</f>
        <v>0</v>
      </c>
      <c r="I178" s="94">
        <v>133.66999999999999</v>
      </c>
      <c r="J178" s="94">
        <v>173.78</v>
      </c>
      <c r="K178" s="94">
        <f t="shared" si="11"/>
        <v>0</v>
      </c>
      <c r="L178" s="94">
        <f t="shared" si="12"/>
        <v>0</v>
      </c>
    </row>
    <row r="179" spans="1:12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G179+'1ª Medição'!H179</f>
        <v>0</v>
      </c>
      <c r="I179" s="94">
        <v>66.84</v>
      </c>
      <c r="J179" s="94">
        <f t="shared" si="13"/>
        <v>86.89</v>
      </c>
      <c r="K179" s="94">
        <f t="shared" si="11"/>
        <v>0</v>
      </c>
      <c r="L179" s="94">
        <f t="shared" si="12"/>
        <v>0</v>
      </c>
    </row>
    <row r="180" spans="1:12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>G180+'1ª Medição'!H180</f>
        <v>0</v>
      </c>
      <c r="I180" s="94">
        <v>1992.15</v>
      </c>
      <c r="J180" s="94">
        <f t="shared" si="13"/>
        <v>2589.8000000000002</v>
      </c>
      <c r="K180" s="94">
        <f t="shared" si="11"/>
        <v>0</v>
      </c>
      <c r="L180" s="94">
        <f t="shared" si="12"/>
        <v>0</v>
      </c>
    </row>
    <row r="181" spans="1:12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G181+'1ª Medição'!H181</f>
        <v>0</v>
      </c>
      <c r="I181" s="94">
        <v>38.9</v>
      </c>
      <c r="J181" s="94">
        <f t="shared" si="13"/>
        <v>50.57</v>
      </c>
      <c r="K181" s="94">
        <f t="shared" si="11"/>
        <v>0</v>
      </c>
      <c r="L181" s="94">
        <f t="shared" si="12"/>
        <v>0</v>
      </c>
    </row>
    <row r="182" spans="1:12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G182+'1ª Medição'!H182</f>
        <v>0</v>
      </c>
      <c r="I182" s="94">
        <v>8.4700000000000006</v>
      </c>
      <c r="J182" s="94">
        <f t="shared" si="13"/>
        <v>11.01</v>
      </c>
      <c r="K182" s="94">
        <f t="shared" si="11"/>
        <v>0</v>
      </c>
      <c r="L182" s="94">
        <f t="shared" si="12"/>
        <v>0</v>
      </c>
    </row>
    <row r="183" spans="1:12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G183+'1ª Medição'!H183</f>
        <v>0</v>
      </c>
      <c r="I183" s="94">
        <v>35.18</v>
      </c>
      <c r="J183" s="94">
        <f t="shared" si="13"/>
        <v>45.73</v>
      </c>
      <c r="K183" s="94">
        <f t="shared" si="11"/>
        <v>0</v>
      </c>
      <c r="L183" s="94">
        <f t="shared" si="12"/>
        <v>0</v>
      </c>
    </row>
    <row r="184" spans="1:12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G184+'1ª Medição'!H184</f>
        <v>0</v>
      </c>
      <c r="I184" s="94">
        <v>27.64</v>
      </c>
      <c r="J184" s="94">
        <f t="shared" si="13"/>
        <v>35.93</v>
      </c>
      <c r="K184" s="94">
        <f t="shared" si="11"/>
        <v>0</v>
      </c>
      <c r="L184" s="94">
        <f t="shared" si="12"/>
        <v>0</v>
      </c>
    </row>
    <row r="185" spans="1:12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G185+'1ª Medição'!H185</f>
        <v>0</v>
      </c>
      <c r="I185" s="94"/>
      <c r="J185" s="94"/>
      <c r="K185" s="94"/>
      <c r="L185" s="94"/>
    </row>
    <row r="186" spans="1:12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G186+'1ª Medição'!H186</f>
        <v>0</v>
      </c>
      <c r="I186" s="94">
        <v>45.47</v>
      </c>
      <c r="J186" s="94">
        <v>59.12</v>
      </c>
      <c r="K186" s="94">
        <f t="shared" si="11"/>
        <v>0</v>
      </c>
      <c r="L186" s="94">
        <f t="shared" si="12"/>
        <v>0</v>
      </c>
    </row>
    <row r="187" spans="1:12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>G187+'1ª Medição'!H187</f>
        <v>0</v>
      </c>
      <c r="I187" s="94">
        <v>65.069999999999993</v>
      </c>
      <c r="J187" s="94">
        <v>84.6</v>
      </c>
      <c r="K187" s="94">
        <f t="shared" si="11"/>
        <v>0</v>
      </c>
      <c r="L187" s="94">
        <f t="shared" si="12"/>
        <v>0</v>
      </c>
    </row>
    <row r="188" spans="1:12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G188+'1ª Medição'!H188</f>
        <v>0</v>
      </c>
      <c r="I188" s="94">
        <v>45.47</v>
      </c>
      <c r="J188" s="94">
        <v>59.12</v>
      </c>
      <c r="K188" s="94">
        <f t="shared" si="11"/>
        <v>0</v>
      </c>
      <c r="L188" s="94">
        <f t="shared" si="12"/>
        <v>0</v>
      </c>
    </row>
    <row r="189" spans="1:12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G189+'1ª Medição'!H189</f>
        <v>0</v>
      </c>
      <c r="I189" s="94">
        <v>55.27</v>
      </c>
      <c r="J189" s="94">
        <v>71.86</v>
      </c>
      <c r="K189" s="94">
        <f t="shared" si="11"/>
        <v>0</v>
      </c>
      <c r="L189" s="94">
        <f t="shared" si="12"/>
        <v>0</v>
      </c>
    </row>
    <row r="190" spans="1:12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G190+'1ª Medição'!H190</f>
        <v>0</v>
      </c>
      <c r="I190" s="94"/>
      <c r="J190" s="94"/>
      <c r="K190" s="94"/>
      <c r="L190" s="94"/>
    </row>
    <row r="191" spans="1:12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G191+'1ª Medição'!H191</f>
        <v>0</v>
      </c>
      <c r="I191" s="94">
        <v>126.15</v>
      </c>
      <c r="J191" s="94">
        <f t="shared" si="13"/>
        <v>164</v>
      </c>
      <c r="K191" s="94">
        <f t="shared" si="11"/>
        <v>0</v>
      </c>
      <c r="L191" s="94">
        <f t="shared" si="12"/>
        <v>0</v>
      </c>
    </row>
    <row r="192" spans="1:12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G192+'1ª Medição'!H192</f>
        <v>0</v>
      </c>
      <c r="I192" s="94">
        <v>35.67</v>
      </c>
      <c r="J192" s="94">
        <v>46.38</v>
      </c>
      <c r="K192" s="94">
        <f t="shared" si="11"/>
        <v>0</v>
      </c>
      <c r="L192" s="94">
        <f t="shared" si="12"/>
        <v>0</v>
      </c>
    </row>
    <row r="193" spans="1:12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G193+'1ª Medição'!H193</f>
        <v>0</v>
      </c>
      <c r="I193" s="94">
        <v>40.57</v>
      </c>
      <c r="J193" s="94">
        <v>52.75</v>
      </c>
      <c r="K193" s="94">
        <f t="shared" si="11"/>
        <v>0</v>
      </c>
      <c r="L193" s="94">
        <f t="shared" si="12"/>
        <v>0</v>
      </c>
    </row>
    <row r="194" spans="1:12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G194+'1ª Medição'!H194</f>
        <v>0</v>
      </c>
      <c r="I194" s="94"/>
      <c r="J194" s="94"/>
      <c r="K194" s="94"/>
      <c r="L194" s="94"/>
    </row>
    <row r="195" spans="1:12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G195+'1ª Medição'!H195</f>
        <v>0</v>
      </c>
      <c r="I195" s="98"/>
      <c r="J195" s="98"/>
      <c r="K195" s="94"/>
      <c r="L195" s="94"/>
    </row>
    <row r="196" spans="1:12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G196+'1ª Medição'!H196</f>
        <v>0</v>
      </c>
      <c r="I196" s="94">
        <v>33.71</v>
      </c>
      <c r="J196" s="94">
        <v>43.83</v>
      </c>
      <c r="K196" s="94">
        <f t="shared" si="11"/>
        <v>0</v>
      </c>
      <c r="L196" s="94">
        <f t="shared" si="12"/>
        <v>0</v>
      </c>
    </row>
    <row r="197" spans="1:12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G197+'1ª Medição'!H197</f>
        <v>0</v>
      </c>
      <c r="I197" s="94">
        <v>37.44</v>
      </c>
      <c r="J197" s="94">
        <f t="shared" si="13"/>
        <v>48.67</v>
      </c>
      <c r="K197" s="94">
        <f t="shared" si="11"/>
        <v>0</v>
      </c>
      <c r="L197" s="94">
        <f t="shared" si="12"/>
        <v>0</v>
      </c>
    </row>
    <row r="198" spans="1:12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G198+'1ª Medição'!H198</f>
        <v>0</v>
      </c>
      <c r="I198" s="94">
        <v>1108.5999999999999</v>
      </c>
      <c r="J198" s="94">
        <v>1441.17</v>
      </c>
      <c r="K198" s="94">
        <f t="shared" si="11"/>
        <v>0</v>
      </c>
      <c r="L198" s="94">
        <f t="shared" si="12"/>
        <v>0</v>
      </c>
    </row>
    <row r="199" spans="1:12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G199+'1ª Medição'!H199</f>
        <v>0</v>
      </c>
      <c r="I199" s="94">
        <v>1108.5999999999999</v>
      </c>
      <c r="J199" s="94">
        <v>1441.17</v>
      </c>
      <c r="K199" s="94">
        <f t="shared" si="11"/>
        <v>0</v>
      </c>
      <c r="L199" s="94">
        <f t="shared" si="12"/>
        <v>0</v>
      </c>
    </row>
    <row r="200" spans="1:12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G200+'1ª Medição'!H200</f>
        <v>0</v>
      </c>
      <c r="I200" s="94"/>
      <c r="J200" s="94"/>
      <c r="K200" s="94"/>
      <c r="L200" s="94"/>
    </row>
    <row r="201" spans="1:12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G201+'1ª Medição'!H201</f>
        <v>0</v>
      </c>
      <c r="I201" s="98"/>
      <c r="J201" s="98"/>
      <c r="K201" s="94"/>
      <c r="L201" s="94"/>
    </row>
    <row r="202" spans="1:12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G202+'1ª Medição'!H202</f>
        <v>0</v>
      </c>
      <c r="I202" s="94">
        <v>145.24</v>
      </c>
      <c r="J202" s="94">
        <f t="shared" si="13"/>
        <v>188.81</v>
      </c>
      <c r="K202" s="94">
        <f t="shared" si="11"/>
        <v>0</v>
      </c>
      <c r="L202" s="94">
        <f t="shared" si="12"/>
        <v>0</v>
      </c>
    </row>
    <row r="203" spans="1:12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G203+'1ª Medição'!H203</f>
        <v>0</v>
      </c>
      <c r="I203" s="94">
        <v>42.34</v>
      </c>
      <c r="J203" s="94">
        <f>ROUND(I203*1.3,2)</f>
        <v>55.04</v>
      </c>
      <c r="K203" s="94">
        <f t="shared" si="11"/>
        <v>0</v>
      </c>
      <c r="L203" s="94">
        <f t="shared" si="12"/>
        <v>0</v>
      </c>
    </row>
    <row r="204" spans="1:12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G204+'1ª Medição'!H204</f>
        <v>0</v>
      </c>
      <c r="I204" s="94">
        <v>43.74</v>
      </c>
      <c r="J204" s="94">
        <v>56.87</v>
      </c>
      <c r="K204" s="94">
        <f t="shared" si="11"/>
        <v>0</v>
      </c>
      <c r="L204" s="94">
        <f t="shared" si="12"/>
        <v>0</v>
      </c>
    </row>
    <row r="205" spans="1:12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G205+'1ª Medição'!H205</f>
        <v>0</v>
      </c>
      <c r="I205" s="94">
        <v>163.07</v>
      </c>
      <c r="J205" s="94">
        <v>212</v>
      </c>
      <c r="K205" s="94">
        <f t="shared" si="11"/>
        <v>0</v>
      </c>
      <c r="L205" s="94">
        <f t="shared" si="12"/>
        <v>0</v>
      </c>
    </row>
    <row r="206" spans="1:12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G206+'1ª Medição'!H206</f>
        <v>0</v>
      </c>
      <c r="I206" s="94">
        <v>42.34</v>
      </c>
      <c r="J206" s="94">
        <f t="shared" si="13"/>
        <v>55.04</v>
      </c>
      <c r="K206" s="94">
        <f t="shared" si="11"/>
        <v>0</v>
      </c>
      <c r="L206" s="94">
        <f t="shared" si="12"/>
        <v>0</v>
      </c>
    </row>
    <row r="207" spans="1:12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G207+'1ª Medição'!H207</f>
        <v>0</v>
      </c>
      <c r="I207" s="94">
        <v>42.34</v>
      </c>
      <c r="J207" s="94">
        <f t="shared" si="13"/>
        <v>55.04</v>
      </c>
      <c r="K207" s="94">
        <f t="shared" si="11"/>
        <v>0</v>
      </c>
      <c r="L207" s="94">
        <f t="shared" si="12"/>
        <v>0</v>
      </c>
    </row>
    <row r="208" spans="1:12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4">H208*J208</f>
        <v>0</v>
      </c>
    </row>
    <row r="209" spans="1:12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2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2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32961.153700000003</v>
      </c>
      <c r="L211" s="123">
        <f>SUM(L15:L208)</f>
        <v>88299.686799999996</v>
      </c>
    </row>
  </sheetData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A211:F211"/>
    <mergeCell ref="A137:E137"/>
    <mergeCell ref="A176:E176"/>
    <mergeCell ref="A185:E185"/>
    <mergeCell ref="A190:E190"/>
    <mergeCell ref="A195:F195"/>
    <mergeCell ref="A201:F20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topLeftCell="A103" workbookViewId="0">
      <selection activeCell="I110" sqref="I110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0.7109375" style="19" customWidth="1"/>
    <col min="11" max="11" width="12.140625" style="19" customWidth="1"/>
    <col min="12" max="12" width="14.85546875" style="19" customWidth="1"/>
  </cols>
  <sheetData>
    <row r="1" spans="1:12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2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2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2">
      <c r="A4" s="634"/>
      <c r="B4" s="634"/>
      <c r="C4" s="635"/>
      <c r="D4" s="635"/>
      <c r="E4" s="636" t="s">
        <v>559</v>
      </c>
      <c r="F4" s="636"/>
      <c r="G4" s="640">
        <v>42124</v>
      </c>
      <c r="H4" s="641"/>
      <c r="I4" s="647" t="s">
        <v>565</v>
      </c>
      <c r="J4" s="648"/>
      <c r="K4" s="637"/>
      <c r="L4" s="637"/>
    </row>
    <row r="5" spans="1:12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2">
      <c r="A6" s="592"/>
      <c r="B6" s="585"/>
      <c r="C6" s="585"/>
      <c r="D6" s="586"/>
      <c r="E6" s="597"/>
      <c r="F6" s="598"/>
      <c r="G6" s="580" t="s">
        <v>566</v>
      </c>
      <c r="H6" s="581"/>
      <c r="I6" s="583" t="s">
        <v>537</v>
      </c>
      <c r="J6" s="584"/>
      <c r="K6" s="574">
        <f>K211</f>
        <v>34007.317199999998</v>
      </c>
      <c r="L6" s="575"/>
    </row>
    <row r="7" spans="1:12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122307.004</v>
      </c>
      <c r="L7" s="632"/>
    </row>
    <row r="8" spans="1:12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528629.06599999999</v>
      </c>
      <c r="L8" s="631"/>
    </row>
    <row r="9" spans="1:12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5.2243712965545142E-2</v>
      </c>
      <c r="L9" s="582"/>
    </row>
    <row r="10" spans="1:12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0.18789403389491077</v>
      </c>
      <c r="L10" s="629"/>
    </row>
    <row r="11" spans="1:12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2" s="1" customFormat="1">
      <c r="A12" s="131" t="s">
        <v>265</v>
      </c>
      <c r="B12" s="136" t="s">
        <v>0</v>
      </c>
      <c r="C12" s="131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</row>
    <row r="13" spans="1:12" s="1" customFormat="1" ht="25.5">
      <c r="A13" s="32"/>
      <c r="B13" s="135"/>
      <c r="C13" s="32"/>
      <c r="D13" s="27"/>
      <c r="E13" s="133"/>
      <c r="F13" s="133" t="s">
        <v>529</v>
      </c>
      <c r="G13" s="71" t="s">
        <v>533</v>
      </c>
      <c r="H13" s="133" t="s">
        <v>532</v>
      </c>
      <c r="I13" s="132" t="s">
        <v>551</v>
      </c>
      <c r="J13" s="132" t="s">
        <v>551</v>
      </c>
      <c r="K13" s="132" t="s">
        <v>531</v>
      </c>
      <c r="L13" s="132" t="s">
        <v>534</v>
      </c>
    </row>
    <row r="14" spans="1:12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2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G15+'2ª Medição'!H15</f>
        <v>4.5</v>
      </c>
      <c r="I15" s="94">
        <v>162.91999999999999</v>
      </c>
      <c r="J15" s="94">
        <v>211.79</v>
      </c>
      <c r="K15" s="94">
        <f>J15*G15</f>
        <v>0</v>
      </c>
      <c r="L15" s="94">
        <f>H15*J15</f>
        <v>953.05499999999995</v>
      </c>
    </row>
    <row r="16" spans="1:12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G16+'2ª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</row>
    <row r="17" spans="1:12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G17+'2ª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</row>
    <row r="18" spans="1:12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G18+'2ª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</row>
    <row r="19" spans="1:12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G19+'2ª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</row>
    <row r="20" spans="1:12" s="3" customFormat="1">
      <c r="A20" s="626"/>
      <c r="B20" s="626"/>
      <c r="C20" s="626"/>
      <c r="D20" s="626"/>
      <c r="E20" s="626"/>
      <c r="F20" s="85"/>
      <c r="G20" s="93"/>
      <c r="H20" s="93">
        <f>G20+'2ª Medição'!H20</f>
        <v>0</v>
      </c>
      <c r="I20" s="94"/>
      <c r="J20" s="94"/>
      <c r="K20" s="94"/>
      <c r="L20" s="94">
        <f t="shared" si="2"/>
        <v>0</v>
      </c>
    </row>
    <row r="21" spans="1:12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G21+'2ª Medição'!H21</f>
        <v>0</v>
      </c>
      <c r="I21" s="98"/>
      <c r="J21" s="98"/>
      <c r="K21" s="94"/>
      <c r="L21" s="94">
        <f t="shared" si="2"/>
        <v>0</v>
      </c>
    </row>
    <row r="22" spans="1:12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 t="s">
        <v>18</v>
      </c>
      <c r="G22" s="93"/>
      <c r="H22" s="93">
        <f>G22+'2ª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</row>
    <row r="23" spans="1:12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G23+'2ª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</row>
    <row r="24" spans="1:12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G24+'2ª Medição'!H24</f>
        <v>46.53</v>
      </c>
      <c r="I24" s="94">
        <v>4.2300000000000004</v>
      </c>
      <c r="J24" s="94">
        <v>5.49</v>
      </c>
      <c r="K24" s="94">
        <f t="shared" si="1"/>
        <v>0</v>
      </c>
      <c r="L24" s="94">
        <f t="shared" si="2"/>
        <v>255.44970000000001</v>
      </c>
    </row>
    <row r="25" spans="1:12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G25+'2ª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</row>
    <row r="26" spans="1:12" s="3" customFormat="1" ht="15" customHeight="1">
      <c r="A26" s="610"/>
      <c r="B26" s="611"/>
      <c r="C26" s="611"/>
      <c r="D26" s="611"/>
      <c r="E26" s="612"/>
      <c r="F26" s="85"/>
      <c r="G26" s="93"/>
      <c r="H26" s="93">
        <f>G26+'2ª Medição'!H26</f>
        <v>0</v>
      </c>
      <c r="I26" s="94"/>
      <c r="J26" s="94"/>
      <c r="K26" s="94"/>
      <c r="L26" s="94">
        <f t="shared" si="2"/>
        <v>0</v>
      </c>
    </row>
    <row r="27" spans="1:12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G27+'2ª Medição'!H27</f>
        <v>0</v>
      </c>
      <c r="I27" s="98"/>
      <c r="J27" s="98"/>
      <c r="K27" s="94"/>
      <c r="L27" s="94">
        <f t="shared" si="2"/>
        <v>0</v>
      </c>
    </row>
    <row r="28" spans="1:12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93"/>
      <c r="H28" s="93">
        <f>G28+'2ª Medição'!H28</f>
        <v>0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0</v>
      </c>
    </row>
    <row r="29" spans="1:12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>G29+'2ª Medição'!H29</f>
        <v>0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0</v>
      </c>
    </row>
    <row r="30" spans="1:12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G30+'2ª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</row>
    <row r="31" spans="1:12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>G31+'2ª Medição'!H31</f>
        <v>0</v>
      </c>
      <c r="I31" s="94">
        <v>17.27</v>
      </c>
      <c r="J31" s="94">
        <f t="shared" ref="J31:J32" si="3">ROUND(I31*1.3,2)</f>
        <v>22.45</v>
      </c>
      <c r="K31" s="94">
        <f t="shared" si="1"/>
        <v>0</v>
      </c>
      <c r="L31" s="94">
        <f t="shared" si="2"/>
        <v>0</v>
      </c>
    </row>
    <row r="32" spans="1:12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>G32+'2ª Medição'!H32</f>
        <v>0</v>
      </c>
      <c r="I32" s="94">
        <v>30.13</v>
      </c>
      <c r="J32" s="94">
        <f t="shared" si="3"/>
        <v>39.17</v>
      </c>
      <c r="K32" s="94">
        <f t="shared" si="1"/>
        <v>0</v>
      </c>
      <c r="L32" s="94">
        <f t="shared" si="2"/>
        <v>0</v>
      </c>
    </row>
    <row r="33" spans="1:12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>G33+'2ª Medição'!H33</f>
        <v>0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0</v>
      </c>
    </row>
    <row r="34" spans="1:12" s="3" customFormat="1">
      <c r="A34" s="626"/>
      <c r="B34" s="626"/>
      <c r="C34" s="626"/>
      <c r="D34" s="626"/>
      <c r="E34" s="626"/>
      <c r="F34" s="85"/>
      <c r="G34" s="93"/>
      <c r="H34" s="93">
        <f>G34+'2ª Medição'!H34</f>
        <v>0</v>
      </c>
      <c r="I34" s="94"/>
      <c r="J34" s="94"/>
      <c r="K34" s="94"/>
      <c r="L34" s="94">
        <f t="shared" si="2"/>
        <v>0</v>
      </c>
    </row>
    <row r="35" spans="1:12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G35+'2ª Medição'!H35</f>
        <v>0</v>
      </c>
      <c r="I35" s="98"/>
      <c r="J35" s="98"/>
      <c r="K35" s="94"/>
      <c r="L35" s="94">
        <f t="shared" si="2"/>
        <v>0</v>
      </c>
    </row>
    <row r="36" spans="1:12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G36+'2ª Medição'!H36</f>
        <v>0</v>
      </c>
      <c r="I36" s="94"/>
      <c r="J36" s="94"/>
      <c r="K36" s="94"/>
      <c r="L36" s="94">
        <f t="shared" si="2"/>
        <v>0</v>
      </c>
    </row>
    <row r="37" spans="1:12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G37+'2ª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</row>
    <row r="38" spans="1:12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G38+'2ª Medição'!H38</f>
        <v>166</v>
      </c>
      <c r="I38" s="94">
        <v>6.84</v>
      </c>
      <c r="J38" s="94">
        <f t="shared" ref="J38:J43" si="4">ROUND(I38*1.3,2)</f>
        <v>8.89</v>
      </c>
      <c r="K38" s="94">
        <f t="shared" si="1"/>
        <v>0</v>
      </c>
      <c r="L38" s="94">
        <f t="shared" si="2"/>
        <v>1475.74</v>
      </c>
    </row>
    <row r="39" spans="1:12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G39+'2ª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</row>
    <row r="40" spans="1:12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G40+'2ª Medição'!H40</f>
        <v>0</v>
      </c>
      <c r="I40" s="94">
        <v>18.22</v>
      </c>
      <c r="J40" s="94">
        <f t="shared" si="4"/>
        <v>23.69</v>
      </c>
      <c r="K40" s="94">
        <f t="shared" si="1"/>
        <v>0</v>
      </c>
      <c r="L40" s="94">
        <f t="shared" si="2"/>
        <v>0</v>
      </c>
    </row>
    <row r="41" spans="1:12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G41+'2ª Medição'!H41</f>
        <v>1225.2</v>
      </c>
      <c r="I41" s="94">
        <v>6.84</v>
      </c>
      <c r="J41" s="94">
        <f t="shared" si="4"/>
        <v>8.89</v>
      </c>
      <c r="K41" s="94">
        <f t="shared" si="1"/>
        <v>0</v>
      </c>
      <c r="L41" s="94">
        <f t="shared" si="2"/>
        <v>10892.028</v>
      </c>
    </row>
    <row r="42" spans="1:12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G42+'2ª Medição'!H42</f>
        <v>500.43</v>
      </c>
      <c r="I42" s="94">
        <v>6.84</v>
      </c>
      <c r="J42" s="94">
        <f t="shared" si="4"/>
        <v>8.89</v>
      </c>
      <c r="K42" s="94">
        <f t="shared" si="1"/>
        <v>0</v>
      </c>
      <c r="L42" s="94">
        <f t="shared" si="2"/>
        <v>4448.8227000000006</v>
      </c>
    </row>
    <row r="43" spans="1:12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G43+'2ª Medição'!H43</f>
        <v>28.32</v>
      </c>
      <c r="I43" s="94">
        <v>374.83</v>
      </c>
      <c r="J43" s="94">
        <f t="shared" si="4"/>
        <v>487.28</v>
      </c>
      <c r="K43" s="94">
        <f t="shared" si="1"/>
        <v>0</v>
      </c>
      <c r="L43" s="94">
        <f t="shared" si="2"/>
        <v>13799.7696</v>
      </c>
    </row>
    <row r="44" spans="1:12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G44+'2ª Medição'!H44</f>
        <v>0</v>
      </c>
      <c r="I44" s="94"/>
      <c r="J44" s="94"/>
      <c r="K44" s="94"/>
      <c r="L44" s="94">
        <f t="shared" si="2"/>
        <v>0</v>
      </c>
    </row>
    <row r="45" spans="1:12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G45+'2ª Medição'!H45</f>
        <v>0</v>
      </c>
      <c r="I45" s="94"/>
      <c r="J45" s="94"/>
      <c r="K45" s="94"/>
      <c r="L45" s="94">
        <f t="shared" si="2"/>
        <v>0</v>
      </c>
    </row>
    <row r="46" spans="1:12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G46+'2ª Medição'!H46</f>
        <v>0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0</v>
      </c>
    </row>
    <row r="47" spans="1:12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93"/>
      <c r="H47" s="93">
        <f>G47+'2ª Medição'!H47</f>
        <v>0</v>
      </c>
      <c r="I47" s="94">
        <v>6.84</v>
      </c>
      <c r="J47" s="94">
        <f t="shared" ref="J47:J51" si="5">ROUND(I47*1.3,2)</f>
        <v>8.89</v>
      </c>
      <c r="K47" s="94">
        <f t="shared" si="1"/>
        <v>0</v>
      </c>
      <c r="L47" s="94">
        <f t="shared" si="2"/>
        <v>0</v>
      </c>
    </row>
    <row r="48" spans="1:12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93"/>
      <c r="H48" s="93">
        <f>G48+'2ª Medição'!H48</f>
        <v>0</v>
      </c>
      <c r="I48" s="94">
        <v>6.84</v>
      </c>
      <c r="J48" s="94">
        <f t="shared" si="5"/>
        <v>8.89</v>
      </c>
      <c r="K48" s="94">
        <f t="shared" si="1"/>
        <v>0</v>
      </c>
      <c r="L48" s="94">
        <f t="shared" si="2"/>
        <v>0</v>
      </c>
    </row>
    <row r="49" spans="1:12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93"/>
      <c r="H49" s="93">
        <f>G49+'2ª Medição'!H49</f>
        <v>0</v>
      </c>
      <c r="I49" s="94">
        <v>374.83</v>
      </c>
      <c r="J49" s="94">
        <f t="shared" si="5"/>
        <v>487.28</v>
      </c>
      <c r="K49" s="94">
        <f t="shared" si="1"/>
        <v>0</v>
      </c>
      <c r="L49" s="94">
        <f t="shared" si="2"/>
        <v>0</v>
      </c>
    </row>
    <row r="50" spans="1:12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>
        <v>410.46</v>
      </c>
      <c r="H50" s="93">
        <f>G50+'2ª Medição'!H50</f>
        <v>410.46</v>
      </c>
      <c r="I50" s="94">
        <v>49.63</v>
      </c>
      <c r="J50" s="94">
        <f t="shared" si="5"/>
        <v>64.52</v>
      </c>
      <c r="K50" s="94">
        <f t="shared" si="1"/>
        <v>26482.879199999996</v>
      </c>
      <c r="L50" s="94">
        <f t="shared" si="2"/>
        <v>26482.879199999996</v>
      </c>
    </row>
    <row r="51" spans="1:12" s="3" customFormat="1" ht="60">
      <c r="A51" s="134" t="s">
        <v>5</v>
      </c>
      <c r="B51" s="134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G51+'2ª Medição'!H51</f>
        <v>0</v>
      </c>
      <c r="I51" s="94">
        <v>14.23</v>
      </c>
      <c r="J51" s="94">
        <f t="shared" si="5"/>
        <v>18.5</v>
      </c>
      <c r="K51" s="94">
        <f t="shared" si="1"/>
        <v>0</v>
      </c>
      <c r="L51" s="94">
        <f t="shared" si="2"/>
        <v>0</v>
      </c>
    </row>
    <row r="52" spans="1:12" s="3" customFormat="1">
      <c r="A52" s="134"/>
      <c r="B52" s="134"/>
      <c r="C52" s="85"/>
      <c r="D52" s="92" t="s">
        <v>501</v>
      </c>
      <c r="E52" s="85"/>
      <c r="F52" s="85"/>
      <c r="G52" s="93"/>
      <c r="H52" s="93">
        <f>G52+'2ª Medição'!H52</f>
        <v>0</v>
      </c>
      <c r="I52" s="94"/>
      <c r="J52" s="94"/>
      <c r="K52" s="94"/>
      <c r="L52" s="94">
        <f t="shared" si="2"/>
        <v>0</v>
      </c>
    </row>
    <row r="53" spans="1:12" s="3" customFormat="1">
      <c r="A53" s="617"/>
      <c r="B53" s="618"/>
      <c r="C53" s="618"/>
      <c r="D53" s="618"/>
      <c r="E53" s="618"/>
      <c r="F53" s="618"/>
      <c r="G53" s="104"/>
      <c r="H53" s="93">
        <f>G53+'2ª Medição'!H53</f>
        <v>0</v>
      </c>
      <c r="I53" s="94"/>
      <c r="J53" s="94"/>
      <c r="K53" s="94"/>
      <c r="L53" s="94">
        <f t="shared" si="2"/>
        <v>0</v>
      </c>
    </row>
    <row r="54" spans="1:12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G54+'2ª Medição'!H54</f>
        <v>0</v>
      </c>
      <c r="I54" s="98"/>
      <c r="J54" s="98"/>
      <c r="K54" s="94"/>
      <c r="L54" s="94">
        <f t="shared" si="2"/>
        <v>0</v>
      </c>
    </row>
    <row r="55" spans="1:12" s="3" customFormat="1" ht="60">
      <c r="A55" s="134" t="s">
        <v>5</v>
      </c>
      <c r="B55" s="134" t="s">
        <v>53</v>
      </c>
      <c r="C55" s="134" t="s">
        <v>355</v>
      </c>
      <c r="D55" s="92" t="s">
        <v>243</v>
      </c>
      <c r="E55" s="85" t="s">
        <v>29</v>
      </c>
      <c r="F55" s="85" t="s">
        <v>244</v>
      </c>
      <c r="G55" s="93">
        <v>207.8</v>
      </c>
      <c r="H55" s="93">
        <f>G55+'2ª Medição'!H55</f>
        <v>1038.99</v>
      </c>
      <c r="I55" s="94">
        <v>27.85</v>
      </c>
      <c r="J55" s="94">
        <f>ROUND(I55*1.3,2)</f>
        <v>36.21</v>
      </c>
      <c r="K55" s="94">
        <f t="shared" si="1"/>
        <v>7524.438000000001</v>
      </c>
      <c r="L55" s="94">
        <f t="shared" si="2"/>
        <v>37621.827900000004</v>
      </c>
    </row>
    <row r="56" spans="1:12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G56+'2ª Medição'!H56</f>
        <v>0</v>
      </c>
      <c r="I56" s="94"/>
      <c r="J56" s="94"/>
      <c r="K56" s="94"/>
      <c r="L56" s="94">
        <f t="shared" si="2"/>
        <v>0</v>
      </c>
    </row>
    <row r="57" spans="1:12" s="3" customFormat="1">
      <c r="A57" s="619"/>
      <c r="B57" s="619"/>
      <c r="C57" s="619"/>
      <c r="D57" s="619"/>
      <c r="E57" s="619"/>
      <c r="F57" s="619"/>
      <c r="G57" s="107"/>
      <c r="H57" s="93">
        <f>G57+'2ª Medição'!H57</f>
        <v>0</v>
      </c>
      <c r="I57" s="94"/>
      <c r="J57" s="94"/>
      <c r="K57" s="94"/>
      <c r="L57" s="94">
        <f t="shared" si="2"/>
        <v>0</v>
      </c>
    </row>
    <row r="58" spans="1:12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G58+'2ª Medição'!H58</f>
        <v>0</v>
      </c>
      <c r="I58" s="98"/>
      <c r="J58" s="98"/>
      <c r="K58" s="94"/>
      <c r="L58" s="94">
        <f t="shared" si="2"/>
        <v>0</v>
      </c>
    </row>
    <row r="59" spans="1:12" s="3" customFormat="1" ht="24">
      <c r="A59" s="134" t="s">
        <v>5</v>
      </c>
      <c r="B59" s="134" t="s">
        <v>56</v>
      </c>
      <c r="C59" s="134" t="s">
        <v>356</v>
      </c>
      <c r="D59" s="92" t="s">
        <v>57</v>
      </c>
      <c r="E59" s="85" t="s">
        <v>29</v>
      </c>
      <c r="F59" s="85"/>
      <c r="G59" s="93"/>
      <c r="H59" s="93">
        <f>G59+'2ª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</row>
    <row r="60" spans="1:12" s="3" customFormat="1" ht="24">
      <c r="A60" s="134" t="s">
        <v>5</v>
      </c>
      <c r="B60" s="134">
        <v>24758</v>
      </c>
      <c r="C60" s="134" t="s">
        <v>357</v>
      </c>
      <c r="D60" s="92" t="s">
        <v>58</v>
      </c>
      <c r="E60" s="85" t="s">
        <v>29</v>
      </c>
      <c r="F60" s="85"/>
      <c r="G60" s="93"/>
      <c r="H60" s="93">
        <f>G60+'2ª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</row>
    <row r="61" spans="1:12" s="3" customFormat="1" ht="48">
      <c r="A61" s="134" t="s">
        <v>5</v>
      </c>
      <c r="B61" s="134">
        <v>23711</v>
      </c>
      <c r="C61" s="134" t="s">
        <v>358</v>
      </c>
      <c r="D61" s="92" t="s">
        <v>245</v>
      </c>
      <c r="E61" s="85" t="s">
        <v>29</v>
      </c>
      <c r="F61" s="85"/>
      <c r="G61" s="93"/>
      <c r="H61" s="93">
        <f>G61+'2ª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</row>
    <row r="62" spans="1:12" s="3" customFormat="1">
      <c r="A62" s="619"/>
      <c r="B62" s="619"/>
      <c r="C62" s="619"/>
      <c r="D62" s="619"/>
      <c r="E62" s="619"/>
      <c r="F62" s="619"/>
      <c r="G62" s="107"/>
      <c r="H62" s="93">
        <f>G62+'2ª Medição'!H62</f>
        <v>0</v>
      </c>
      <c r="I62" s="94"/>
      <c r="J62" s="94"/>
      <c r="K62" s="94"/>
      <c r="L62" s="94">
        <f t="shared" si="2"/>
        <v>0</v>
      </c>
    </row>
    <row r="63" spans="1:12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G63+'2ª Medição'!H63</f>
        <v>0</v>
      </c>
      <c r="I63" s="98"/>
      <c r="J63" s="98"/>
      <c r="K63" s="94"/>
      <c r="L63" s="94">
        <f t="shared" si="2"/>
        <v>0</v>
      </c>
    </row>
    <row r="64" spans="1:12" s="3" customFormat="1">
      <c r="A64" s="134"/>
      <c r="B64" s="134"/>
      <c r="C64" s="134"/>
      <c r="D64" s="100" t="s">
        <v>60</v>
      </c>
      <c r="E64" s="85"/>
      <c r="F64" s="85"/>
      <c r="G64" s="93"/>
      <c r="H64" s="93">
        <f>G64+'2ª Medição'!H64</f>
        <v>0</v>
      </c>
      <c r="I64" s="94"/>
      <c r="J64" s="94"/>
      <c r="K64" s="94"/>
      <c r="L64" s="94">
        <f t="shared" si="2"/>
        <v>0</v>
      </c>
    </row>
    <row r="65" spans="1:12" s="3" customFormat="1" ht="48">
      <c r="A65" s="134" t="s">
        <v>5</v>
      </c>
      <c r="B65" s="134" t="s">
        <v>61</v>
      </c>
      <c r="C65" s="134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G65+'2ª Medição'!H65</f>
        <v>0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0</v>
      </c>
    </row>
    <row r="66" spans="1:12" s="3" customFormat="1" ht="60.75" customHeight="1">
      <c r="A66" s="134" t="s">
        <v>5</v>
      </c>
      <c r="B66" s="134" t="s">
        <v>62</v>
      </c>
      <c r="C66" s="134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G66+'2ª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</row>
    <row r="67" spans="1:12" s="4" customFormat="1" ht="48">
      <c r="A67" s="134" t="s">
        <v>31</v>
      </c>
      <c r="B67" s="134">
        <v>102</v>
      </c>
      <c r="C67" s="134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G67+'2ª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</row>
    <row r="68" spans="1:12" s="3" customFormat="1" ht="48">
      <c r="A68" s="134" t="s">
        <v>5</v>
      </c>
      <c r="B68" s="134" t="s">
        <v>63</v>
      </c>
      <c r="C68" s="134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G68+'2ª Medição'!H68</f>
        <v>0</v>
      </c>
      <c r="I68" s="94">
        <v>14.69</v>
      </c>
      <c r="J68" s="94">
        <f t="shared" ref="J68:J87" si="6">ROUND(I68*1.3,2)</f>
        <v>19.100000000000001</v>
      </c>
      <c r="K68" s="94">
        <f t="shared" si="1"/>
        <v>0</v>
      </c>
      <c r="L68" s="94">
        <f t="shared" si="2"/>
        <v>0</v>
      </c>
    </row>
    <row r="69" spans="1:12" s="8" customFormat="1" ht="72">
      <c r="A69" s="85" t="s">
        <v>472</v>
      </c>
      <c r="B69" s="85" t="s">
        <v>474</v>
      </c>
      <c r="C69" s="134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G69+'2ª Medição'!H69</f>
        <v>0</v>
      </c>
      <c r="I69" s="94">
        <v>49.98</v>
      </c>
      <c r="J69" s="94">
        <f t="shared" si="6"/>
        <v>64.97</v>
      </c>
      <c r="K69" s="94">
        <f t="shared" si="1"/>
        <v>0</v>
      </c>
      <c r="L69" s="94">
        <f t="shared" si="2"/>
        <v>0</v>
      </c>
    </row>
    <row r="70" spans="1:12" s="8" customFormat="1" ht="36">
      <c r="A70" s="85" t="s">
        <v>472</v>
      </c>
      <c r="B70" s="85" t="s">
        <v>475</v>
      </c>
      <c r="C70" s="134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G70+'2ª Medição'!H70</f>
        <v>0</v>
      </c>
      <c r="I70" s="94">
        <v>6.27</v>
      </c>
      <c r="J70" s="94">
        <f t="shared" si="6"/>
        <v>8.15</v>
      </c>
      <c r="K70" s="94">
        <f t="shared" si="1"/>
        <v>0</v>
      </c>
      <c r="L70" s="94">
        <f t="shared" si="2"/>
        <v>0</v>
      </c>
    </row>
    <row r="71" spans="1:12" s="8" customFormat="1" ht="29.25" customHeight="1">
      <c r="A71" s="85" t="s">
        <v>472</v>
      </c>
      <c r="B71" s="85" t="s">
        <v>476</v>
      </c>
      <c r="C71" s="134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G71+'2ª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</row>
    <row r="72" spans="1:12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G72+'2ª Medição'!H72</f>
        <v>0</v>
      </c>
      <c r="I72" s="94"/>
      <c r="J72" s="94"/>
      <c r="K72" s="94"/>
      <c r="L72" s="94">
        <f t="shared" si="2"/>
        <v>0</v>
      </c>
    </row>
    <row r="73" spans="1:12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G73+'2ª Medição'!H73</f>
        <v>0</v>
      </c>
      <c r="I73" s="94">
        <v>3.25</v>
      </c>
      <c r="J73" s="94">
        <v>4.22</v>
      </c>
      <c r="K73" s="94">
        <f t="shared" si="1"/>
        <v>0</v>
      </c>
      <c r="L73" s="94">
        <f t="shared" si="2"/>
        <v>0</v>
      </c>
    </row>
    <row r="74" spans="1:12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G74+'2ª Medição'!H74</f>
        <v>0</v>
      </c>
      <c r="I74" s="94">
        <v>2.85</v>
      </c>
      <c r="J74" s="94">
        <f t="shared" si="6"/>
        <v>3.71</v>
      </c>
      <c r="K74" s="94">
        <f t="shared" si="1"/>
        <v>0</v>
      </c>
      <c r="L74" s="94">
        <f t="shared" si="2"/>
        <v>0</v>
      </c>
    </row>
    <row r="75" spans="1:12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/>
      <c r="H75" s="93">
        <f>G75+'2ª Medição'!H75</f>
        <v>0</v>
      </c>
      <c r="I75" s="94">
        <v>15.31</v>
      </c>
      <c r="J75" s="94">
        <f t="shared" si="6"/>
        <v>19.899999999999999</v>
      </c>
      <c r="K75" s="94">
        <f t="shared" si="1"/>
        <v>0</v>
      </c>
      <c r="L75" s="94">
        <f t="shared" si="2"/>
        <v>0</v>
      </c>
    </row>
    <row r="76" spans="1:12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G76+'2ª Medição'!H76</f>
        <v>0</v>
      </c>
      <c r="I76" s="94">
        <v>39.200000000000003</v>
      </c>
      <c r="J76" s="94">
        <f t="shared" si="6"/>
        <v>50.96</v>
      </c>
      <c r="K76" s="94">
        <f t="shared" si="1"/>
        <v>0</v>
      </c>
      <c r="L76" s="94">
        <f t="shared" si="2"/>
        <v>0</v>
      </c>
    </row>
    <row r="77" spans="1:12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G77+'2ª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</row>
    <row r="78" spans="1:12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G78+'2ª Medição'!H78</f>
        <v>0</v>
      </c>
      <c r="I78" s="94">
        <v>12.78</v>
      </c>
      <c r="J78" s="94">
        <f t="shared" si="6"/>
        <v>16.61</v>
      </c>
      <c r="K78" s="94">
        <f t="shared" si="1"/>
        <v>0</v>
      </c>
      <c r="L78" s="94">
        <f t="shared" si="2"/>
        <v>0</v>
      </c>
    </row>
    <row r="79" spans="1:12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G79+'2ª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</row>
    <row r="80" spans="1:12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G80+'2ª Medição'!H80</f>
        <v>0</v>
      </c>
      <c r="I80" s="94">
        <v>18.66</v>
      </c>
      <c r="J80" s="94">
        <f t="shared" si="6"/>
        <v>24.26</v>
      </c>
      <c r="K80" s="94">
        <f t="shared" ref="K80:K143" si="7">J80*G80</f>
        <v>0</v>
      </c>
      <c r="L80" s="94">
        <f t="shared" ref="L80:L143" si="8">H80*J80</f>
        <v>0</v>
      </c>
    </row>
    <row r="81" spans="1:12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G81+'2ª Medição'!H81</f>
        <v>0</v>
      </c>
      <c r="I81" s="94"/>
      <c r="J81" s="94"/>
      <c r="K81" s="94"/>
      <c r="L81" s="94">
        <f t="shared" si="8"/>
        <v>0</v>
      </c>
    </row>
    <row r="82" spans="1:12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G82+'2ª Medição'!H82</f>
        <v>0</v>
      </c>
      <c r="I82" s="94">
        <v>3.25</v>
      </c>
      <c r="J82" s="94">
        <v>4.22</v>
      </c>
      <c r="K82" s="94">
        <f t="shared" si="7"/>
        <v>0</v>
      </c>
      <c r="L82" s="94">
        <f t="shared" si="8"/>
        <v>0</v>
      </c>
    </row>
    <row r="83" spans="1:12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G83+'2ª Medição'!H83</f>
        <v>0</v>
      </c>
      <c r="I83" s="94">
        <v>15.31</v>
      </c>
      <c r="J83" s="94">
        <f t="shared" si="6"/>
        <v>19.899999999999999</v>
      </c>
      <c r="K83" s="94">
        <f t="shared" si="7"/>
        <v>0</v>
      </c>
      <c r="L83" s="94">
        <f t="shared" si="8"/>
        <v>0</v>
      </c>
    </row>
    <row r="84" spans="1:12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G84+'2ª Medição'!H84</f>
        <v>0</v>
      </c>
      <c r="I84" s="94">
        <v>12.82</v>
      </c>
      <c r="J84" s="94">
        <v>16.66</v>
      </c>
      <c r="K84" s="94">
        <f t="shared" si="7"/>
        <v>0</v>
      </c>
      <c r="L84" s="94">
        <f t="shared" si="8"/>
        <v>0</v>
      </c>
    </row>
    <row r="85" spans="1:12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G85+'2ª Medição'!H85</f>
        <v>0</v>
      </c>
      <c r="I85" s="94">
        <v>12.78</v>
      </c>
      <c r="J85" s="94">
        <f t="shared" si="6"/>
        <v>16.61</v>
      </c>
      <c r="K85" s="94">
        <f t="shared" si="7"/>
        <v>0</v>
      </c>
      <c r="L85" s="94">
        <f t="shared" si="8"/>
        <v>0</v>
      </c>
    </row>
    <row r="86" spans="1:12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G86+'2ª Medição'!H86</f>
        <v>0</v>
      </c>
      <c r="I86" s="94">
        <v>18.66</v>
      </c>
      <c r="J86" s="94">
        <f t="shared" si="6"/>
        <v>24.26</v>
      </c>
      <c r="K86" s="94">
        <f t="shared" si="7"/>
        <v>0</v>
      </c>
      <c r="L86" s="94">
        <f t="shared" si="8"/>
        <v>0</v>
      </c>
    </row>
    <row r="87" spans="1:12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G87+'2ª Medição'!H87</f>
        <v>0</v>
      </c>
      <c r="I87" s="94">
        <v>42.53</v>
      </c>
      <c r="J87" s="94">
        <f t="shared" si="6"/>
        <v>55.29</v>
      </c>
      <c r="K87" s="94">
        <f t="shared" si="7"/>
        <v>0</v>
      </c>
      <c r="L87" s="94">
        <f t="shared" si="8"/>
        <v>0</v>
      </c>
    </row>
    <row r="88" spans="1:12" s="3" customFormat="1">
      <c r="A88" s="622"/>
      <c r="B88" s="623"/>
      <c r="C88" s="623"/>
      <c r="D88" s="623"/>
      <c r="E88" s="623"/>
      <c r="F88" s="624"/>
      <c r="G88" s="109"/>
      <c r="H88" s="93">
        <f>G88+'2ª Medição'!H88</f>
        <v>0</v>
      </c>
      <c r="I88" s="94"/>
      <c r="J88" s="94"/>
      <c r="K88" s="94"/>
      <c r="L88" s="94">
        <f t="shared" si="8"/>
        <v>0</v>
      </c>
    </row>
    <row r="89" spans="1:12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G89+'2ª Medição'!H89</f>
        <v>0</v>
      </c>
      <c r="I89" s="98"/>
      <c r="J89" s="98"/>
      <c r="K89" s="94"/>
      <c r="L89" s="94">
        <f t="shared" si="8"/>
        <v>0</v>
      </c>
    </row>
    <row r="90" spans="1:12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G90+'2ª Medição'!H90</f>
        <v>0</v>
      </c>
      <c r="I90" s="98"/>
      <c r="J90" s="98"/>
      <c r="K90" s="94"/>
      <c r="L90" s="94">
        <f t="shared" si="8"/>
        <v>0</v>
      </c>
    </row>
    <row r="91" spans="1:12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G91+'2ª Medição'!H91</f>
        <v>0</v>
      </c>
      <c r="I91" s="94">
        <v>267.02999999999997</v>
      </c>
      <c r="J91" s="94">
        <f>ROUND(I91*1.3,2)</f>
        <v>347.14</v>
      </c>
      <c r="K91" s="94">
        <f t="shared" si="7"/>
        <v>0</v>
      </c>
      <c r="L91" s="94">
        <f t="shared" si="8"/>
        <v>0</v>
      </c>
    </row>
    <row r="92" spans="1:12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G92+'2ª Medição'!H92</f>
        <v>0</v>
      </c>
      <c r="I92" s="94">
        <v>296.43</v>
      </c>
      <c r="J92" s="94">
        <f t="shared" ref="J92:J106" si="9">ROUND(I92*1.3,2)</f>
        <v>385.36</v>
      </c>
      <c r="K92" s="94">
        <f t="shared" si="7"/>
        <v>0</v>
      </c>
      <c r="L92" s="94">
        <f t="shared" si="8"/>
        <v>0</v>
      </c>
    </row>
    <row r="93" spans="1:12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G93+'2ª Medição'!H93</f>
        <v>0</v>
      </c>
      <c r="I93" s="94">
        <v>325.83</v>
      </c>
      <c r="J93" s="94">
        <f t="shared" si="9"/>
        <v>423.58</v>
      </c>
      <c r="K93" s="94">
        <f t="shared" si="7"/>
        <v>0</v>
      </c>
      <c r="L93" s="94">
        <f t="shared" si="8"/>
        <v>0</v>
      </c>
    </row>
    <row r="94" spans="1:12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G94+'2ª Medição'!H94</f>
        <v>0</v>
      </c>
      <c r="I94" s="94">
        <v>60.02</v>
      </c>
      <c r="J94" s="94">
        <v>78.02</v>
      </c>
      <c r="K94" s="94">
        <f t="shared" si="7"/>
        <v>0</v>
      </c>
      <c r="L94" s="94">
        <f t="shared" si="8"/>
        <v>0</v>
      </c>
    </row>
    <row r="95" spans="1:12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G95+'2ª Medição'!H95</f>
        <v>0</v>
      </c>
      <c r="I95" s="94">
        <v>316.02999999999997</v>
      </c>
      <c r="J95" s="94">
        <f t="shared" si="9"/>
        <v>410.84</v>
      </c>
      <c r="K95" s="94">
        <f t="shared" si="7"/>
        <v>0</v>
      </c>
      <c r="L95" s="94">
        <f t="shared" si="8"/>
        <v>0</v>
      </c>
    </row>
    <row r="96" spans="1:12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G96+'2ª Medição'!H96</f>
        <v>0</v>
      </c>
      <c r="I96" s="94">
        <v>345.43</v>
      </c>
      <c r="J96" s="94">
        <f t="shared" si="9"/>
        <v>449.06</v>
      </c>
      <c r="K96" s="94">
        <f t="shared" si="7"/>
        <v>0</v>
      </c>
      <c r="L96" s="94">
        <f t="shared" si="8"/>
        <v>0</v>
      </c>
    </row>
    <row r="97" spans="1:12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G97+'2ª Medição'!H97</f>
        <v>0</v>
      </c>
      <c r="I97" s="94">
        <v>394.43</v>
      </c>
      <c r="J97" s="94">
        <f t="shared" si="9"/>
        <v>512.76</v>
      </c>
      <c r="K97" s="94">
        <f t="shared" si="7"/>
        <v>0</v>
      </c>
      <c r="L97" s="94">
        <f t="shared" si="8"/>
        <v>0</v>
      </c>
    </row>
    <row r="98" spans="1:12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G98+'2ª Medição'!H98</f>
        <v>0</v>
      </c>
      <c r="I98" s="94">
        <v>14.82</v>
      </c>
      <c r="J98" s="94">
        <v>19.260000000000002</v>
      </c>
      <c r="K98" s="94">
        <f t="shared" si="7"/>
        <v>0</v>
      </c>
      <c r="L98" s="94">
        <f t="shared" si="8"/>
        <v>0</v>
      </c>
    </row>
    <row r="99" spans="1:12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G99+'2ª Medição'!H99</f>
        <v>0</v>
      </c>
      <c r="I99" s="94"/>
      <c r="J99" s="94">
        <f t="shared" si="9"/>
        <v>0</v>
      </c>
      <c r="K99" s="94">
        <f t="shared" si="7"/>
        <v>0</v>
      </c>
      <c r="L99" s="94">
        <f t="shared" si="8"/>
        <v>0</v>
      </c>
    </row>
    <row r="100" spans="1:12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G100+'2ª Medição'!H100</f>
        <v>0</v>
      </c>
      <c r="I100" s="94">
        <v>412.39</v>
      </c>
      <c r="J100" s="94">
        <f t="shared" si="9"/>
        <v>536.11</v>
      </c>
      <c r="K100" s="94">
        <f t="shared" si="7"/>
        <v>0</v>
      </c>
      <c r="L100" s="94">
        <f t="shared" si="8"/>
        <v>0</v>
      </c>
    </row>
    <row r="101" spans="1:12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G101+'2ª Medição'!H101</f>
        <v>0</v>
      </c>
      <c r="I101" s="94">
        <v>392.79</v>
      </c>
      <c r="J101" s="94">
        <f t="shared" si="9"/>
        <v>510.63</v>
      </c>
      <c r="K101" s="94">
        <f t="shared" si="7"/>
        <v>0</v>
      </c>
      <c r="L101" s="94">
        <f t="shared" si="8"/>
        <v>0</v>
      </c>
    </row>
    <row r="102" spans="1:12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G102+'2ª Medição'!H102</f>
        <v>0</v>
      </c>
      <c r="I102" s="94">
        <v>412.39</v>
      </c>
      <c r="J102" s="94">
        <f t="shared" si="9"/>
        <v>536.11</v>
      </c>
      <c r="K102" s="94">
        <f t="shared" si="7"/>
        <v>0</v>
      </c>
      <c r="L102" s="94">
        <f t="shared" si="8"/>
        <v>0</v>
      </c>
    </row>
    <row r="103" spans="1:12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G103+'2ª Medição'!H103</f>
        <v>0</v>
      </c>
      <c r="I103" s="94"/>
      <c r="J103" s="94"/>
      <c r="K103" s="94"/>
      <c r="L103" s="94">
        <f t="shared" si="8"/>
        <v>0</v>
      </c>
    </row>
    <row r="104" spans="1:12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G104+'2ª Medição'!H104</f>
        <v>0</v>
      </c>
      <c r="I104" s="94">
        <v>216.39</v>
      </c>
      <c r="J104" s="94">
        <f t="shared" si="9"/>
        <v>281.31</v>
      </c>
      <c r="K104" s="94">
        <f t="shared" si="7"/>
        <v>0</v>
      </c>
      <c r="L104" s="94">
        <f t="shared" si="8"/>
        <v>0</v>
      </c>
    </row>
    <row r="105" spans="1:12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G105+'2ª Medição'!H105</f>
        <v>0</v>
      </c>
      <c r="I105" s="94">
        <v>39.4</v>
      </c>
      <c r="J105" s="94">
        <f t="shared" si="9"/>
        <v>51.22</v>
      </c>
      <c r="K105" s="94">
        <f t="shared" si="7"/>
        <v>0</v>
      </c>
      <c r="L105" s="94">
        <f t="shared" si="8"/>
        <v>0</v>
      </c>
    </row>
    <row r="106" spans="1:12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G106+'2ª Medição'!H106</f>
        <v>0</v>
      </c>
      <c r="I106" s="94">
        <v>122.7</v>
      </c>
      <c r="J106" s="94">
        <f t="shared" si="9"/>
        <v>159.51</v>
      </c>
      <c r="K106" s="94">
        <f t="shared" si="7"/>
        <v>0</v>
      </c>
      <c r="L106" s="94">
        <f t="shared" si="8"/>
        <v>0</v>
      </c>
    </row>
    <row r="107" spans="1:12" s="8" customFormat="1">
      <c r="A107" s="85"/>
      <c r="B107" s="85"/>
      <c r="C107" s="85"/>
      <c r="D107" s="92"/>
      <c r="E107" s="85"/>
      <c r="F107" s="85"/>
      <c r="G107" s="93"/>
      <c r="H107" s="93">
        <f>G107+'2ª Medição'!H107</f>
        <v>0</v>
      </c>
      <c r="I107" s="94"/>
      <c r="J107" s="94"/>
      <c r="K107" s="94"/>
      <c r="L107" s="94">
        <f t="shared" si="8"/>
        <v>0</v>
      </c>
    </row>
    <row r="108" spans="1:12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G108+'2ª Medição'!H108</f>
        <v>0</v>
      </c>
      <c r="I108" s="98"/>
      <c r="J108" s="98"/>
      <c r="K108" s="94"/>
      <c r="L108" s="94">
        <f t="shared" si="8"/>
        <v>0</v>
      </c>
    </row>
    <row r="109" spans="1:12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G109+'2ª Medição'!H109</f>
        <v>0</v>
      </c>
      <c r="I109" s="94"/>
      <c r="J109" s="94"/>
      <c r="K109" s="94"/>
      <c r="L109" s="94">
        <f t="shared" si="8"/>
        <v>0</v>
      </c>
    </row>
    <row r="110" spans="1:12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G110+'2ª Medição'!H110</f>
        <v>0</v>
      </c>
      <c r="I110" s="112">
        <v>2430.33</v>
      </c>
      <c r="J110" s="94">
        <f>ROUND(F110*1.3,2)</f>
        <v>1.3</v>
      </c>
      <c r="K110" s="94">
        <f t="shared" si="7"/>
        <v>0</v>
      </c>
      <c r="L110" s="94">
        <f t="shared" si="8"/>
        <v>0</v>
      </c>
    </row>
    <row r="111" spans="1:12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G111+'2ª Medição'!H111</f>
        <v>0</v>
      </c>
      <c r="I111" s="94"/>
      <c r="J111" s="94"/>
      <c r="K111" s="94"/>
      <c r="L111" s="94">
        <f t="shared" si="8"/>
        <v>0</v>
      </c>
    </row>
    <row r="112" spans="1:12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G112+'2ª Medição'!H112</f>
        <v>0</v>
      </c>
      <c r="I112" s="94">
        <v>125.56</v>
      </c>
      <c r="J112" s="94">
        <v>163.22999999999999</v>
      </c>
      <c r="K112" s="94">
        <f t="shared" si="7"/>
        <v>0</v>
      </c>
      <c r="L112" s="94">
        <f t="shared" si="8"/>
        <v>0</v>
      </c>
    </row>
    <row r="113" spans="1:12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G113+'2ª Medição'!H113</f>
        <v>0</v>
      </c>
      <c r="I113" s="94">
        <v>105.96</v>
      </c>
      <c r="J113" s="94">
        <v>137.75</v>
      </c>
      <c r="K113" s="94">
        <f t="shared" si="7"/>
        <v>0</v>
      </c>
      <c r="L113" s="94">
        <f t="shared" si="8"/>
        <v>0</v>
      </c>
    </row>
    <row r="114" spans="1:12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G114+'2ª Medição'!H114</f>
        <v>0</v>
      </c>
      <c r="I114" s="94">
        <v>53.78</v>
      </c>
      <c r="J114" s="94">
        <f>ROUND(I114*1.3,2)</f>
        <v>69.91</v>
      </c>
      <c r="K114" s="94">
        <f t="shared" si="7"/>
        <v>0</v>
      </c>
      <c r="L114" s="94">
        <f t="shared" si="8"/>
        <v>0</v>
      </c>
    </row>
    <row r="115" spans="1:12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G115+'2ª Medição'!H115</f>
        <v>0</v>
      </c>
      <c r="I115" s="94">
        <v>62.89</v>
      </c>
      <c r="J115" s="94">
        <v>81.75</v>
      </c>
      <c r="K115" s="94">
        <f t="shared" si="7"/>
        <v>0</v>
      </c>
      <c r="L115" s="94">
        <f t="shared" si="8"/>
        <v>0</v>
      </c>
    </row>
    <row r="116" spans="1:12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G116+'2ª Medição'!H116</f>
        <v>0</v>
      </c>
      <c r="I116" s="94">
        <v>313.10000000000002</v>
      </c>
      <c r="J116" s="94">
        <v>407.03</v>
      </c>
      <c r="K116" s="94">
        <f t="shared" si="7"/>
        <v>0</v>
      </c>
      <c r="L116" s="94">
        <f t="shared" si="8"/>
        <v>0</v>
      </c>
    </row>
    <row r="117" spans="1:12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G117+'2ª Medição'!H117</f>
        <v>0</v>
      </c>
      <c r="I117" s="94">
        <v>42.38</v>
      </c>
      <c r="J117" s="94">
        <v>55.1</v>
      </c>
      <c r="K117" s="94">
        <f t="shared" si="7"/>
        <v>0</v>
      </c>
      <c r="L117" s="94">
        <f t="shared" si="8"/>
        <v>0</v>
      </c>
    </row>
    <row r="118" spans="1:12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G118+'2ª Medição'!H118</f>
        <v>0</v>
      </c>
      <c r="I118" s="94">
        <v>54.57</v>
      </c>
      <c r="J118" s="94">
        <v>70.94</v>
      </c>
      <c r="K118" s="94">
        <f t="shared" si="7"/>
        <v>0</v>
      </c>
      <c r="L118" s="94">
        <f t="shared" si="8"/>
        <v>0</v>
      </c>
    </row>
    <row r="119" spans="1:12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G119+'2ª Medição'!H119</f>
        <v>0</v>
      </c>
      <c r="I119" s="94">
        <v>7.37</v>
      </c>
      <c r="J119" s="94">
        <f>ROUND(I119*1.3,2)</f>
        <v>9.58</v>
      </c>
      <c r="K119" s="94">
        <f t="shared" si="7"/>
        <v>0</v>
      </c>
      <c r="L119" s="94">
        <f t="shared" si="8"/>
        <v>0</v>
      </c>
    </row>
    <row r="120" spans="1:12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G120+'2ª Medição'!H120</f>
        <v>0</v>
      </c>
      <c r="I120" s="94">
        <v>17.329999999999998</v>
      </c>
      <c r="J120" s="94">
        <f t="shared" ref="J120:J122" si="10">ROUND(I120*1.3,2)</f>
        <v>22.53</v>
      </c>
      <c r="K120" s="94">
        <f t="shared" si="7"/>
        <v>0</v>
      </c>
      <c r="L120" s="94">
        <f t="shared" si="8"/>
        <v>0</v>
      </c>
    </row>
    <row r="121" spans="1:12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G121+'2ª Medição'!H121</f>
        <v>0</v>
      </c>
      <c r="I121" s="94">
        <v>23.21</v>
      </c>
      <c r="J121" s="94">
        <f t="shared" si="10"/>
        <v>30.17</v>
      </c>
      <c r="K121" s="94">
        <f t="shared" si="7"/>
        <v>0</v>
      </c>
      <c r="L121" s="94">
        <f t="shared" si="8"/>
        <v>0</v>
      </c>
    </row>
    <row r="122" spans="1:12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G122+'2ª Medição'!H122</f>
        <v>0</v>
      </c>
      <c r="I122" s="94">
        <v>0</v>
      </c>
      <c r="J122" s="94">
        <f t="shared" si="10"/>
        <v>0</v>
      </c>
      <c r="K122" s="94">
        <f t="shared" si="7"/>
        <v>0</v>
      </c>
      <c r="L122" s="94">
        <f t="shared" si="8"/>
        <v>0</v>
      </c>
    </row>
    <row r="123" spans="1:12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G123+'2ª Medição'!H123</f>
        <v>0</v>
      </c>
      <c r="I123" s="94">
        <v>64.37</v>
      </c>
      <c r="J123" s="94">
        <f>ROUND(I123*1.3,2)</f>
        <v>83.68</v>
      </c>
      <c r="K123" s="94">
        <f t="shared" si="7"/>
        <v>0</v>
      </c>
      <c r="L123" s="94">
        <f t="shared" si="8"/>
        <v>0</v>
      </c>
    </row>
    <row r="124" spans="1:12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G124+'2ª Medição'!H124</f>
        <v>0</v>
      </c>
      <c r="I124" s="94">
        <v>17.329999999999998</v>
      </c>
      <c r="J124" s="94">
        <f>ROUND(I124*1.3,2)</f>
        <v>22.53</v>
      </c>
      <c r="K124" s="94">
        <f t="shared" si="7"/>
        <v>0</v>
      </c>
      <c r="L124" s="94">
        <f t="shared" si="8"/>
        <v>0</v>
      </c>
    </row>
    <row r="125" spans="1:12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G125+'2ª Medição'!H125</f>
        <v>0</v>
      </c>
      <c r="I125" s="94">
        <v>19.29</v>
      </c>
      <c r="J125" s="94">
        <f>ROUND(I125*1.3,2)</f>
        <v>25.08</v>
      </c>
      <c r="K125" s="94">
        <f t="shared" si="7"/>
        <v>0</v>
      </c>
      <c r="L125" s="94">
        <f t="shared" si="8"/>
        <v>0</v>
      </c>
    </row>
    <row r="126" spans="1:12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G126+'2ª Medição'!H126</f>
        <v>0</v>
      </c>
      <c r="I126" s="94">
        <v>21.25</v>
      </c>
      <c r="J126" s="94">
        <v>27.63</v>
      </c>
      <c r="K126" s="94">
        <f t="shared" si="7"/>
        <v>0</v>
      </c>
      <c r="L126" s="94">
        <f t="shared" si="8"/>
        <v>0</v>
      </c>
    </row>
    <row r="127" spans="1:12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G127+'2ª Medição'!H127</f>
        <v>0</v>
      </c>
      <c r="I127" s="94">
        <v>25.17</v>
      </c>
      <c r="J127" s="94">
        <f>ROUND(I127*1.3,2)</f>
        <v>32.72</v>
      </c>
      <c r="K127" s="94">
        <f t="shared" si="7"/>
        <v>0</v>
      </c>
      <c r="L127" s="94">
        <f t="shared" si="8"/>
        <v>0</v>
      </c>
    </row>
    <row r="128" spans="1:12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G128+'2ª Medição'!H128</f>
        <v>0</v>
      </c>
      <c r="I128" s="94">
        <v>19.29</v>
      </c>
      <c r="J128" s="94">
        <v>25.08</v>
      </c>
      <c r="K128" s="94">
        <f t="shared" si="7"/>
        <v>0</v>
      </c>
      <c r="L128" s="94">
        <f t="shared" si="8"/>
        <v>0</v>
      </c>
    </row>
    <row r="129" spans="1:12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G129+'2ª Medição'!H129</f>
        <v>0</v>
      </c>
      <c r="I129" s="94">
        <v>106.46</v>
      </c>
      <c r="J129" s="94">
        <v>138.4</v>
      </c>
      <c r="K129" s="94">
        <f t="shared" si="7"/>
        <v>0</v>
      </c>
      <c r="L129" s="94">
        <f t="shared" si="8"/>
        <v>0</v>
      </c>
    </row>
    <row r="130" spans="1:12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G130+'2ª Medição'!H130</f>
        <v>0</v>
      </c>
      <c r="I130" s="94"/>
      <c r="J130" s="94"/>
      <c r="K130" s="94"/>
      <c r="L130" s="94">
        <f t="shared" si="8"/>
        <v>0</v>
      </c>
    </row>
    <row r="131" spans="1:12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G131+'2ª Medição'!H131</f>
        <v>0</v>
      </c>
      <c r="I131" s="94"/>
      <c r="J131" s="94"/>
      <c r="K131" s="94"/>
      <c r="L131" s="94">
        <f t="shared" si="8"/>
        <v>0</v>
      </c>
    </row>
    <row r="132" spans="1:12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G132+'2ª Medição'!H132</f>
        <v>0</v>
      </c>
      <c r="I132" s="94">
        <v>184.36</v>
      </c>
      <c r="J132" s="94">
        <v>239.67</v>
      </c>
      <c r="K132" s="94">
        <f t="shared" si="7"/>
        <v>0</v>
      </c>
      <c r="L132" s="94">
        <f t="shared" si="8"/>
        <v>0</v>
      </c>
    </row>
    <row r="133" spans="1:12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G133+'2ª Medição'!H133</f>
        <v>0</v>
      </c>
      <c r="I133" s="94">
        <v>112.58</v>
      </c>
      <c r="J133" s="94">
        <v>146.35</v>
      </c>
      <c r="K133" s="94">
        <f t="shared" si="7"/>
        <v>0</v>
      </c>
      <c r="L133" s="94">
        <f t="shared" si="8"/>
        <v>0</v>
      </c>
    </row>
    <row r="134" spans="1:12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G134+'2ª Medição'!H134</f>
        <v>0</v>
      </c>
      <c r="I134" s="94">
        <v>102.78</v>
      </c>
      <c r="J134" s="94">
        <v>133.61000000000001</v>
      </c>
      <c r="K134" s="94">
        <f t="shared" si="7"/>
        <v>0</v>
      </c>
      <c r="L134" s="94">
        <f t="shared" si="8"/>
        <v>0</v>
      </c>
    </row>
    <row r="135" spans="1:12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G135+'2ª Medição'!H135</f>
        <v>0</v>
      </c>
      <c r="I135" s="94">
        <v>104.12</v>
      </c>
      <c r="J135" s="94">
        <v>135.35</v>
      </c>
      <c r="K135" s="94">
        <f t="shared" si="7"/>
        <v>0</v>
      </c>
      <c r="L135" s="94">
        <f t="shared" si="8"/>
        <v>0</v>
      </c>
    </row>
    <row r="136" spans="1:12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G136+'2ª Medição'!H136</f>
        <v>0</v>
      </c>
      <c r="I136" s="94"/>
      <c r="J136" s="94"/>
      <c r="K136" s="94"/>
      <c r="L136" s="94">
        <f t="shared" si="8"/>
        <v>0</v>
      </c>
    </row>
    <row r="137" spans="1:12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G137+'2ª Medição'!H137</f>
        <v>0</v>
      </c>
      <c r="I137" s="94"/>
      <c r="J137" s="94"/>
      <c r="K137" s="94"/>
      <c r="L137" s="94">
        <f t="shared" si="8"/>
        <v>0</v>
      </c>
    </row>
    <row r="138" spans="1:12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G138+'2ª Medição'!H138</f>
        <v>0</v>
      </c>
      <c r="I138" s="94">
        <v>184.36</v>
      </c>
      <c r="J138" s="94">
        <v>239.67</v>
      </c>
      <c r="K138" s="94">
        <f t="shared" si="7"/>
        <v>0</v>
      </c>
      <c r="L138" s="94">
        <f t="shared" si="8"/>
        <v>0</v>
      </c>
    </row>
    <row r="139" spans="1:12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G139+'2ª Medição'!H139</f>
        <v>0</v>
      </c>
      <c r="I139" s="94">
        <v>29.09</v>
      </c>
      <c r="J139" s="94">
        <v>37.82</v>
      </c>
      <c r="K139" s="94">
        <f t="shared" si="7"/>
        <v>0</v>
      </c>
      <c r="L139" s="94">
        <f t="shared" si="8"/>
        <v>0</v>
      </c>
    </row>
    <row r="140" spans="1:12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G140+'2ª Medição'!H140</f>
        <v>0</v>
      </c>
      <c r="I140" s="94">
        <v>104.12</v>
      </c>
      <c r="J140" s="94">
        <v>135.35</v>
      </c>
      <c r="K140" s="94">
        <f t="shared" si="7"/>
        <v>0</v>
      </c>
      <c r="L140" s="94">
        <f t="shared" si="8"/>
        <v>0</v>
      </c>
    </row>
    <row r="141" spans="1:12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G141+'2ª Medição'!H141</f>
        <v>0</v>
      </c>
      <c r="I141" s="94">
        <v>63.58</v>
      </c>
      <c r="J141" s="94">
        <v>82.65</v>
      </c>
      <c r="K141" s="94">
        <f t="shared" si="7"/>
        <v>0</v>
      </c>
      <c r="L141" s="94">
        <f t="shared" si="8"/>
        <v>0</v>
      </c>
    </row>
    <row r="142" spans="1:12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G142+'2ª Medição'!H142</f>
        <v>0</v>
      </c>
      <c r="I142" s="94">
        <v>19.48</v>
      </c>
      <c r="J142" s="94">
        <v>25.32</v>
      </c>
      <c r="K142" s="94">
        <f t="shared" si="7"/>
        <v>0</v>
      </c>
      <c r="L142" s="94">
        <f t="shared" si="8"/>
        <v>0</v>
      </c>
    </row>
    <row r="143" spans="1:12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G143+'2ª Medição'!H143</f>
        <v>0</v>
      </c>
      <c r="I143" s="94">
        <v>22.42</v>
      </c>
      <c r="J143" s="94">
        <v>29.14</v>
      </c>
      <c r="K143" s="94">
        <f t="shared" si="7"/>
        <v>0</v>
      </c>
      <c r="L143" s="94">
        <f t="shared" si="8"/>
        <v>0</v>
      </c>
    </row>
    <row r="144" spans="1:12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G144+'2ª Medição'!H144</f>
        <v>0</v>
      </c>
      <c r="I144" s="94">
        <v>39.93</v>
      </c>
      <c r="J144" s="94">
        <v>46.98</v>
      </c>
      <c r="K144" s="94">
        <f t="shared" ref="K144:K207" si="11">J144*G144</f>
        <v>0</v>
      </c>
      <c r="L144" s="94">
        <f t="shared" ref="L144:L207" si="12">H144*J144</f>
        <v>0</v>
      </c>
    </row>
    <row r="145" spans="1:12" s="3" customFormat="1">
      <c r="A145" s="85"/>
      <c r="B145" s="85"/>
      <c r="C145" s="85"/>
      <c r="D145" s="92"/>
      <c r="E145" s="85"/>
      <c r="F145" s="85"/>
      <c r="G145" s="93"/>
      <c r="H145" s="93">
        <f>G145+'2ª Medição'!H145</f>
        <v>0</v>
      </c>
      <c r="I145" s="94"/>
      <c r="J145" s="94"/>
      <c r="K145" s="94"/>
      <c r="L145" s="94">
        <f t="shared" si="12"/>
        <v>0</v>
      </c>
    </row>
    <row r="146" spans="1:12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G146+'2ª Medição'!H146</f>
        <v>0</v>
      </c>
      <c r="I146" s="94"/>
      <c r="J146" s="94"/>
      <c r="K146" s="94"/>
      <c r="L146" s="94">
        <f t="shared" si="12"/>
        <v>0</v>
      </c>
    </row>
    <row r="147" spans="1:12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G147+'2ª Medição'!H147</f>
        <v>0</v>
      </c>
      <c r="I147" s="94">
        <v>59.31</v>
      </c>
      <c r="J147" s="94">
        <v>77.099999999999994</v>
      </c>
      <c r="K147" s="94">
        <f t="shared" si="11"/>
        <v>0</v>
      </c>
      <c r="L147" s="94">
        <f t="shared" si="12"/>
        <v>0</v>
      </c>
    </row>
    <row r="148" spans="1:12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G148+'2ª Medição'!H148</f>
        <v>0</v>
      </c>
      <c r="I148" s="94">
        <v>64.37</v>
      </c>
      <c r="J148" s="94">
        <v>83.68</v>
      </c>
      <c r="K148" s="94">
        <f t="shared" si="11"/>
        <v>0</v>
      </c>
      <c r="L148" s="94">
        <f t="shared" si="12"/>
        <v>0</v>
      </c>
    </row>
    <row r="149" spans="1:12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G149+'2ª Medição'!H149</f>
        <v>0</v>
      </c>
      <c r="I149" s="94">
        <v>12.82</v>
      </c>
      <c r="J149" s="94">
        <v>16.66</v>
      </c>
      <c r="K149" s="94">
        <f t="shared" si="11"/>
        <v>0</v>
      </c>
      <c r="L149" s="94">
        <f t="shared" si="12"/>
        <v>0</v>
      </c>
    </row>
    <row r="150" spans="1:12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G150+'2ª Medição'!H150</f>
        <v>0</v>
      </c>
      <c r="I150" s="94">
        <v>59.47</v>
      </c>
      <c r="J150" s="94">
        <v>77.31</v>
      </c>
      <c r="K150" s="94">
        <f t="shared" si="11"/>
        <v>0</v>
      </c>
      <c r="L150" s="94">
        <f t="shared" si="12"/>
        <v>0</v>
      </c>
    </row>
    <row r="151" spans="1:12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G151+'2ª Medição'!H151</f>
        <v>0</v>
      </c>
      <c r="I151" s="94">
        <v>2283.33</v>
      </c>
      <c r="J151" s="94">
        <v>2968.33</v>
      </c>
      <c r="K151" s="94">
        <f t="shared" si="11"/>
        <v>0</v>
      </c>
      <c r="L151" s="94">
        <f t="shared" si="12"/>
        <v>0</v>
      </c>
    </row>
    <row r="152" spans="1:12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G152+'2ª Medição'!H152</f>
        <v>0</v>
      </c>
      <c r="I152" s="94">
        <v>911.33</v>
      </c>
      <c r="J152" s="94">
        <f>ROUND(I152*1.3,2)</f>
        <v>1184.73</v>
      </c>
      <c r="K152" s="94">
        <f t="shared" si="11"/>
        <v>0</v>
      </c>
      <c r="L152" s="94">
        <f t="shared" si="12"/>
        <v>0</v>
      </c>
    </row>
    <row r="153" spans="1:12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G153+'2ª Medição'!H153</f>
        <v>0</v>
      </c>
      <c r="I153" s="94">
        <v>911.33</v>
      </c>
      <c r="J153" s="94">
        <f>ROUND(I153*1.3,2)</f>
        <v>1184.73</v>
      </c>
      <c r="K153" s="94">
        <f t="shared" si="11"/>
        <v>0</v>
      </c>
      <c r="L153" s="94">
        <f t="shared" si="12"/>
        <v>0</v>
      </c>
    </row>
    <row r="154" spans="1:12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G154+'2ª Medição'!H154</f>
        <v>0</v>
      </c>
      <c r="I154" s="94">
        <v>8.35</v>
      </c>
      <c r="J154" s="94">
        <v>10.85</v>
      </c>
      <c r="K154" s="94">
        <f t="shared" si="11"/>
        <v>0</v>
      </c>
      <c r="L154" s="94">
        <f t="shared" si="12"/>
        <v>0</v>
      </c>
    </row>
    <row r="155" spans="1:12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G155+'2ª Medição'!H155</f>
        <v>0</v>
      </c>
      <c r="I155" s="94">
        <v>50.59</v>
      </c>
      <c r="J155" s="94">
        <v>65.77</v>
      </c>
      <c r="K155" s="94">
        <f t="shared" si="11"/>
        <v>0</v>
      </c>
      <c r="L155" s="94">
        <f t="shared" si="12"/>
        <v>0</v>
      </c>
    </row>
    <row r="156" spans="1:12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G156+'2ª Medição'!H156</f>
        <v>0</v>
      </c>
      <c r="I156" s="94">
        <v>120.66</v>
      </c>
      <c r="J156" s="94">
        <v>156.86000000000001</v>
      </c>
      <c r="K156" s="94">
        <f t="shared" si="11"/>
        <v>0</v>
      </c>
      <c r="L156" s="94">
        <f t="shared" si="12"/>
        <v>0</v>
      </c>
    </row>
    <row r="157" spans="1:12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G157+'2ª Medição'!H157</f>
        <v>0</v>
      </c>
      <c r="I157" s="94">
        <v>135.94999999999999</v>
      </c>
      <c r="J157" s="94">
        <v>176.74</v>
      </c>
      <c r="K157" s="94">
        <f t="shared" si="11"/>
        <v>0</v>
      </c>
      <c r="L157" s="94">
        <f t="shared" si="12"/>
        <v>0</v>
      </c>
    </row>
    <row r="158" spans="1:12" s="3" customFormat="1">
      <c r="A158" s="85"/>
      <c r="B158" s="85"/>
      <c r="C158" s="85"/>
      <c r="D158" s="92"/>
      <c r="E158" s="85"/>
      <c r="F158" s="85"/>
      <c r="G158" s="93"/>
      <c r="H158" s="93">
        <f>G158+'2ª Medição'!H158</f>
        <v>0</v>
      </c>
      <c r="I158" s="94"/>
      <c r="J158" s="94"/>
      <c r="K158" s="94"/>
      <c r="L158" s="94">
        <f t="shared" si="12"/>
        <v>0</v>
      </c>
    </row>
    <row r="159" spans="1:12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G159+'2ª Medição'!H159</f>
        <v>0</v>
      </c>
      <c r="I159" s="98"/>
      <c r="J159" s="98"/>
      <c r="K159" s="94"/>
      <c r="L159" s="94">
        <f t="shared" si="12"/>
        <v>0</v>
      </c>
    </row>
    <row r="160" spans="1:12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G160+'2ª Medição'!H160</f>
        <v>0</v>
      </c>
      <c r="I160" s="98"/>
      <c r="J160" s="98"/>
      <c r="K160" s="94"/>
      <c r="L160" s="94">
        <f t="shared" si="12"/>
        <v>0</v>
      </c>
    </row>
    <row r="161" spans="1:12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G161+'2ª Medição'!H161</f>
        <v>0</v>
      </c>
      <c r="I161" s="94">
        <v>127.79</v>
      </c>
      <c r="J161" s="94">
        <f>ROUND(I161*1.3,2)</f>
        <v>166.13</v>
      </c>
      <c r="K161" s="94">
        <f t="shared" si="11"/>
        <v>0</v>
      </c>
      <c r="L161" s="94">
        <f t="shared" si="12"/>
        <v>0</v>
      </c>
    </row>
    <row r="162" spans="1:12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G162+'2ª Medição'!H162</f>
        <v>0</v>
      </c>
      <c r="I162" s="94">
        <v>304.19</v>
      </c>
      <c r="J162" s="94">
        <f t="shared" ref="J162:J207" si="13">ROUND(I162*1.3,2)</f>
        <v>395.45</v>
      </c>
      <c r="K162" s="94">
        <f t="shared" si="11"/>
        <v>0</v>
      </c>
      <c r="L162" s="94">
        <f t="shared" si="12"/>
        <v>0</v>
      </c>
    </row>
    <row r="163" spans="1:12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G163+'2ª Medição'!H163</f>
        <v>0</v>
      </c>
      <c r="I163" s="94">
        <v>39.380000000000003</v>
      </c>
      <c r="J163" s="94">
        <f t="shared" si="13"/>
        <v>51.19</v>
      </c>
      <c r="K163" s="94">
        <f t="shared" si="11"/>
        <v>0</v>
      </c>
      <c r="L163" s="94">
        <f t="shared" si="12"/>
        <v>0</v>
      </c>
    </row>
    <row r="164" spans="1:12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G164+'2ª Medição'!H164</f>
        <v>0</v>
      </c>
      <c r="I164" s="94">
        <v>83.5</v>
      </c>
      <c r="J164" s="94">
        <f t="shared" si="13"/>
        <v>108.55</v>
      </c>
      <c r="K164" s="94">
        <f t="shared" si="11"/>
        <v>0</v>
      </c>
      <c r="L164" s="94">
        <f t="shared" si="12"/>
        <v>0</v>
      </c>
    </row>
    <row r="165" spans="1:12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G165+'2ª Medição'!H165</f>
        <v>0</v>
      </c>
      <c r="I165" s="94">
        <v>2000.78</v>
      </c>
      <c r="J165" s="94">
        <f t="shared" si="13"/>
        <v>2601.0100000000002</v>
      </c>
      <c r="K165" s="94">
        <f t="shared" si="11"/>
        <v>0</v>
      </c>
      <c r="L165" s="94">
        <f t="shared" si="12"/>
        <v>0</v>
      </c>
    </row>
    <row r="166" spans="1:12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G166+'2ª Medição'!H166</f>
        <v>0</v>
      </c>
      <c r="I166" s="94">
        <v>240.3</v>
      </c>
      <c r="J166" s="94">
        <f t="shared" si="13"/>
        <v>312.39</v>
      </c>
      <c r="K166" s="94">
        <f t="shared" si="11"/>
        <v>0</v>
      </c>
      <c r="L166" s="94">
        <f t="shared" si="12"/>
        <v>0</v>
      </c>
    </row>
    <row r="167" spans="1:12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G167+'2ª Medição'!H167</f>
        <v>0</v>
      </c>
      <c r="I167" s="94">
        <v>988.16</v>
      </c>
      <c r="J167" s="94">
        <v>1284.5999999999999</v>
      </c>
      <c r="K167" s="94">
        <f t="shared" si="11"/>
        <v>0</v>
      </c>
      <c r="L167" s="94">
        <f t="shared" si="12"/>
        <v>0</v>
      </c>
    </row>
    <row r="168" spans="1:12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G168+'2ª Medição'!H168</f>
        <v>0</v>
      </c>
      <c r="I168" s="94">
        <v>1597.33</v>
      </c>
      <c r="J168" s="94">
        <f t="shared" si="13"/>
        <v>2076.5300000000002</v>
      </c>
      <c r="K168" s="94">
        <f t="shared" si="11"/>
        <v>0</v>
      </c>
      <c r="L168" s="94">
        <f t="shared" si="12"/>
        <v>0</v>
      </c>
    </row>
    <row r="169" spans="1:12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G169+'2ª Medição'!H169</f>
        <v>0</v>
      </c>
      <c r="I169" s="94">
        <v>1598.6</v>
      </c>
      <c r="J169" s="94">
        <f t="shared" si="13"/>
        <v>2078.1799999999998</v>
      </c>
      <c r="K169" s="94">
        <f t="shared" si="11"/>
        <v>0</v>
      </c>
      <c r="L169" s="94">
        <f t="shared" si="12"/>
        <v>0</v>
      </c>
    </row>
    <row r="170" spans="1:12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G170+'2ª Medição'!H170</f>
        <v>0</v>
      </c>
      <c r="I170" s="94">
        <v>120.66</v>
      </c>
      <c r="J170" s="94">
        <f t="shared" si="13"/>
        <v>156.86000000000001</v>
      </c>
      <c r="K170" s="94">
        <f t="shared" si="11"/>
        <v>0</v>
      </c>
      <c r="L170" s="94">
        <f t="shared" si="12"/>
        <v>0</v>
      </c>
    </row>
    <row r="171" spans="1:12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G171+'2ª Medição'!H171</f>
        <v>0</v>
      </c>
      <c r="I171" s="94">
        <v>304.19</v>
      </c>
      <c r="J171" s="94">
        <f t="shared" si="13"/>
        <v>395.45</v>
      </c>
      <c r="K171" s="94">
        <f t="shared" si="11"/>
        <v>0</v>
      </c>
      <c r="L171" s="94">
        <f t="shared" si="12"/>
        <v>0</v>
      </c>
    </row>
    <row r="172" spans="1:12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G172+'2ª Medição'!H172</f>
        <v>0</v>
      </c>
      <c r="I172" s="94">
        <v>245.39</v>
      </c>
      <c r="J172" s="94">
        <f t="shared" si="13"/>
        <v>319.01</v>
      </c>
      <c r="K172" s="94">
        <f t="shared" si="11"/>
        <v>0</v>
      </c>
      <c r="L172" s="94">
        <f t="shared" si="12"/>
        <v>0</v>
      </c>
    </row>
    <row r="173" spans="1:12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G173+'2ª Medição'!H173</f>
        <v>0</v>
      </c>
      <c r="I173" s="94">
        <v>59.19</v>
      </c>
      <c r="J173" s="94">
        <f t="shared" si="13"/>
        <v>76.95</v>
      </c>
      <c r="K173" s="94">
        <f t="shared" si="11"/>
        <v>0</v>
      </c>
      <c r="L173" s="94">
        <f t="shared" si="12"/>
        <v>0</v>
      </c>
    </row>
    <row r="174" spans="1:12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G174+'2ª Medição'!H174</f>
        <v>0</v>
      </c>
      <c r="I174" s="94">
        <v>245.39</v>
      </c>
      <c r="J174" s="94">
        <f t="shared" si="13"/>
        <v>319.01</v>
      </c>
      <c r="K174" s="94">
        <f t="shared" si="11"/>
        <v>0</v>
      </c>
      <c r="L174" s="94">
        <f t="shared" si="12"/>
        <v>0</v>
      </c>
    </row>
    <row r="175" spans="1:12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G175+'2ª Medição'!H175</f>
        <v>0</v>
      </c>
      <c r="I175" s="94">
        <v>127.79</v>
      </c>
      <c r="J175" s="94">
        <f t="shared" si="13"/>
        <v>166.13</v>
      </c>
      <c r="K175" s="94">
        <f t="shared" si="11"/>
        <v>0</v>
      </c>
      <c r="L175" s="94">
        <f t="shared" si="12"/>
        <v>0</v>
      </c>
    </row>
    <row r="176" spans="1:12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G176+'2ª Medição'!H176</f>
        <v>0</v>
      </c>
      <c r="I176" s="94"/>
      <c r="J176" s="94"/>
      <c r="K176" s="94"/>
      <c r="L176" s="94">
        <f t="shared" si="12"/>
        <v>0</v>
      </c>
    </row>
    <row r="177" spans="1:12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G177+'2ª Medição'!H177</f>
        <v>0</v>
      </c>
      <c r="I177" s="94">
        <v>57.04</v>
      </c>
      <c r="J177" s="94">
        <f t="shared" si="13"/>
        <v>74.150000000000006</v>
      </c>
      <c r="K177" s="94">
        <f t="shared" si="11"/>
        <v>0</v>
      </c>
      <c r="L177" s="94">
        <f t="shared" si="12"/>
        <v>0</v>
      </c>
    </row>
    <row r="178" spans="1:12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G178+'2ª Medição'!H178</f>
        <v>0</v>
      </c>
      <c r="I178" s="94">
        <v>133.66999999999999</v>
      </c>
      <c r="J178" s="94">
        <v>173.78</v>
      </c>
      <c r="K178" s="94">
        <f t="shared" si="11"/>
        <v>0</v>
      </c>
      <c r="L178" s="94">
        <f t="shared" si="12"/>
        <v>0</v>
      </c>
    </row>
    <row r="179" spans="1:12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G179+'2ª Medição'!H179</f>
        <v>0</v>
      </c>
      <c r="I179" s="94">
        <v>66.84</v>
      </c>
      <c r="J179" s="94">
        <f t="shared" si="13"/>
        <v>86.89</v>
      </c>
      <c r="K179" s="94">
        <f t="shared" si="11"/>
        <v>0</v>
      </c>
      <c r="L179" s="94">
        <f t="shared" si="12"/>
        <v>0</v>
      </c>
    </row>
    <row r="180" spans="1:12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>G180+'2ª Medição'!H180</f>
        <v>0</v>
      </c>
      <c r="I180" s="94">
        <v>1992.15</v>
      </c>
      <c r="J180" s="94">
        <f t="shared" si="13"/>
        <v>2589.8000000000002</v>
      </c>
      <c r="K180" s="94">
        <f t="shared" si="11"/>
        <v>0</v>
      </c>
      <c r="L180" s="94">
        <f t="shared" si="12"/>
        <v>0</v>
      </c>
    </row>
    <row r="181" spans="1:12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G181+'2ª Medição'!H181</f>
        <v>0</v>
      </c>
      <c r="I181" s="94">
        <v>38.9</v>
      </c>
      <c r="J181" s="94">
        <f t="shared" si="13"/>
        <v>50.57</v>
      </c>
      <c r="K181" s="94">
        <f t="shared" si="11"/>
        <v>0</v>
      </c>
      <c r="L181" s="94">
        <f t="shared" si="12"/>
        <v>0</v>
      </c>
    </row>
    <row r="182" spans="1:12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G182+'2ª Medição'!H182</f>
        <v>0</v>
      </c>
      <c r="I182" s="94">
        <v>8.4700000000000006</v>
      </c>
      <c r="J182" s="94">
        <f t="shared" si="13"/>
        <v>11.01</v>
      </c>
      <c r="K182" s="94">
        <f t="shared" si="11"/>
        <v>0</v>
      </c>
      <c r="L182" s="94">
        <f t="shared" si="12"/>
        <v>0</v>
      </c>
    </row>
    <row r="183" spans="1:12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G183+'2ª Medição'!H183</f>
        <v>0</v>
      </c>
      <c r="I183" s="94">
        <v>35.18</v>
      </c>
      <c r="J183" s="94">
        <f t="shared" si="13"/>
        <v>45.73</v>
      </c>
      <c r="K183" s="94">
        <f t="shared" si="11"/>
        <v>0</v>
      </c>
      <c r="L183" s="94">
        <f t="shared" si="12"/>
        <v>0</v>
      </c>
    </row>
    <row r="184" spans="1:12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G184+'2ª Medição'!H184</f>
        <v>0</v>
      </c>
      <c r="I184" s="94">
        <v>27.64</v>
      </c>
      <c r="J184" s="94">
        <f t="shared" si="13"/>
        <v>35.93</v>
      </c>
      <c r="K184" s="94">
        <f t="shared" si="11"/>
        <v>0</v>
      </c>
      <c r="L184" s="94">
        <f t="shared" si="12"/>
        <v>0</v>
      </c>
    </row>
    <row r="185" spans="1:12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G185+'2ª Medição'!H185</f>
        <v>0</v>
      </c>
      <c r="I185" s="94"/>
      <c r="J185" s="94"/>
      <c r="K185" s="94"/>
      <c r="L185" s="94">
        <f t="shared" si="12"/>
        <v>0</v>
      </c>
    </row>
    <row r="186" spans="1:12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G186+'2ª Medição'!H186</f>
        <v>0</v>
      </c>
      <c r="I186" s="94">
        <v>45.47</v>
      </c>
      <c r="J186" s="94">
        <v>59.12</v>
      </c>
      <c r="K186" s="94">
        <f t="shared" si="11"/>
        <v>0</v>
      </c>
      <c r="L186" s="94">
        <f t="shared" si="12"/>
        <v>0</v>
      </c>
    </row>
    <row r="187" spans="1:12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>G187+'2ª Medição'!H187</f>
        <v>0</v>
      </c>
      <c r="I187" s="94">
        <v>65.069999999999993</v>
      </c>
      <c r="J187" s="94">
        <v>84.6</v>
      </c>
      <c r="K187" s="94">
        <f t="shared" si="11"/>
        <v>0</v>
      </c>
      <c r="L187" s="94">
        <f t="shared" si="12"/>
        <v>0</v>
      </c>
    </row>
    <row r="188" spans="1:12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G188+'2ª Medição'!H188</f>
        <v>0</v>
      </c>
      <c r="I188" s="94">
        <v>45.47</v>
      </c>
      <c r="J188" s="94">
        <v>59.12</v>
      </c>
      <c r="K188" s="94">
        <f t="shared" si="11"/>
        <v>0</v>
      </c>
      <c r="L188" s="94">
        <f t="shared" si="12"/>
        <v>0</v>
      </c>
    </row>
    <row r="189" spans="1:12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G189+'2ª Medição'!H189</f>
        <v>0</v>
      </c>
      <c r="I189" s="94">
        <v>55.27</v>
      </c>
      <c r="J189" s="94">
        <v>71.86</v>
      </c>
      <c r="K189" s="94">
        <f t="shared" si="11"/>
        <v>0</v>
      </c>
      <c r="L189" s="94">
        <f t="shared" si="12"/>
        <v>0</v>
      </c>
    </row>
    <row r="190" spans="1:12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G190+'2ª Medição'!H190</f>
        <v>0</v>
      </c>
      <c r="I190" s="94"/>
      <c r="J190" s="94"/>
      <c r="K190" s="94"/>
      <c r="L190" s="94">
        <f t="shared" si="12"/>
        <v>0</v>
      </c>
    </row>
    <row r="191" spans="1:12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G191+'2ª Medição'!H191</f>
        <v>0</v>
      </c>
      <c r="I191" s="94">
        <v>126.15</v>
      </c>
      <c r="J191" s="94">
        <f t="shared" si="13"/>
        <v>164</v>
      </c>
      <c r="K191" s="94">
        <f t="shared" si="11"/>
        <v>0</v>
      </c>
      <c r="L191" s="94">
        <f t="shared" si="12"/>
        <v>0</v>
      </c>
    </row>
    <row r="192" spans="1:12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G192+'2ª Medição'!H192</f>
        <v>0</v>
      </c>
      <c r="I192" s="94">
        <v>35.67</v>
      </c>
      <c r="J192" s="94">
        <v>46.38</v>
      </c>
      <c r="K192" s="94">
        <f t="shared" si="11"/>
        <v>0</v>
      </c>
      <c r="L192" s="94">
        <f t="shared" si="12"/>
        <v>0</v>
      </c>
    </row>
    <row r="193" spans="1:12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G193+'2ª Medição'!H193</f>
        <v>0</v>
      </c>
      <c r="I193" s="94">
        <v>40.57</v>
      </c>
      <c r="J193" s="94">
        <v>52.75</v>
      </c>
      <c r="K193" s="94">
        <f t="shared" si="11"/>
        <v>0</v>
      </c>
      <c r="L193" s="94">
        <f t="shared" si="12"/>
        <v>0</v>
      </c>
    </row>
    <row r="194" spans="1:12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G194+'2ª Medição'!H194</f>
        <v>0</v>
      </c>
      <c r="I194" s="94"/>
      <c r="J194" s="94"/>
      <c r="K194" s="94"/>
      <c r="L194" s="94">
        <f t="shared" si="12"/>
        <v>0</v>
      </c>
    </row>
    <row r="195" spans="1:12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G195+'2ª Medição'!H195</f>
        <v>0</v>
      </c>
      <c r="I195" s="98"/>
      <c r="J195" s="98"/>
      <c r="K195" s="94"/>
      <c r="L195" s="94">
        <f t="shared" si="12"/>
        <v>0</v>
      </c>
    </row>
    <row r="196" spans="1:12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G196+'2ª Medição'!H196</f>
        <v>0</v>
      </c>
      <c r="I196" s="94">
        <v>33.71</v>
      </c>
      <c r="J196" s="94">
        <v>43.83</v>
      </c>
      <c r="K196" s="94">
        <f t="shared" si="11"/>
        <v>0</v>
      </c>
      <c r="L196" s="94">
        <f t="shared" si="12"/>
        <v>0</v>
      </c>
    </row>
    <row r="197" spans="1:12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G197+'2ª Medição'!H197</f>
        <v>0</v>
      </c>
      <c r="I197" s="94">
        <v>37.44</v>
      </c>
      <c r="J197" s="94">
        <f t="shared" si="13"/>
        <v>48.67</v>
      </c>
      <c r="K197" s="94">
        <f t="shared" si="11"/>
        <v>0</v>
      </c>
      <c r="L197" s="94">
        <f t="shared" si="12"/>
        <v>0</v>
      </c>
    </row>
    <row r="198" spans="1:12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G198+'2ª Medição'!H198</f>
        <v>0</v>
      </c>
      <c r="I198" s="94">
        <v>1108.5999999999999</v>
      </c>
      <c r="J198" s="94">
        <v>1441.17</v>
      </c>
      <c r="K198" s="94">
        <f t="shared" si="11"/>
        <v>0</v>
      </c>
      <c r="L198" s="94">
        <f t="shared" si="12"/>
        <v>0</v>
      </c>
    </row>
    <row r="199" spans="1:12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G199+'2ª Medição'!H199</f>
        <v>0</v>
      </c>
      <c r="I199" s="94">
        <v>1108.5999999999999</v>
      </c>
      <c r="J199" s="94">
        <v>1441.17</v>
      </c>
      <c r="K199" s="94">
        <f t="shared" si="11"/>
        <v>0</v>
      </c>
      <c r="L199" s="94">
        <f t="shared" si="12"/>
        <v>0</v>
      </c>
    </row>
    <row r="200" spans="1:12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G200+'2ª Medição'!H200</f>
        <v>0</v>
      </c>
      <c r="I200" s="94"/>
      <c r="J200" s="94"/>
      <c r="K200" s="94"/>
      <c r="L200" s="94">
        <f t="shared" si="12"/>
        <v>0</v>
      </c>
    </row>
    <row r="201" spans="1:12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G201+'2ª Medição'!H201</f>
        <v>0</v>
      </c>
      <c r="I201" s="98"/>
      <c r="J201" s="98"/>
      <c r="K201" s="94"/>
      <c r="L201" s="94">
        <f t="shared" si="12"/>
        <v>0</v>
      </c>
    </row>
    <row r="202" spans="1:12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G202+'2ª Medição'!H202</f>
        <v>0</v>
      </c>
      <c r="I202" s="94">
        <v>145.24</v>
      </c>
      <c r="J202" s="94">
        <f t="shared" si="13"/>
        <v>188.81</v>
      </c>
      <c r="K202" s="94">
        <f t="shared" si="11"/>
        <v>0</v>
      </c>
      <c r="L202" s="94">
        <f t="shared" si="12"/>
        <v>0</v>
      </c>
    </row>
    <row r="203" spans="1:12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G203+'2ª Medição'!H203</f>
        <v>0</v>
      </c>
      <c r="I203" s="94">
        <v>42.34</v>
      </c>
      <c r="J203" s="94">
        <f>ROUND(I203*1.3,2)</f>
        <v>55.04</v>
      </c>
      <c r="K203" s="94">
        <f t="shared" si="11"/>
        <v>0</v>
      </c>
      <c r="L203" s="94">
        <f t="shared" si="12"/>
        <v>0</v>
      </c>
    </row>
    <row r="204" spans="1:12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G204+'2ª Medição'!H204</f>
        <v>0</v>
      </c>
      <c r="I204" s="94">
        <v>43.74</v>
      </c>
      <c r="J204" s="94">
        <v>56.87</v>
      </c>
      <c r="K204" s="94">
        <f t="shared" si="11"/>
        <v>0</v>
      </c>
      <c r="L204" s="94">
        <f t="shared" si="12"/>
        <v>0</v>
      </c>
    </row>
    <row r="205" spans="1:12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G205+'2ª Medição'!H205</f>
        <v>0</v>
      </c>
      <c r="I205" s="94">
        <v>163.07</v>
      </c>
      <c r="J205" s="94">
        <v>212</v>
      </c>
      <c r="K205" s="94">
        <f t="shared" si="11"/>
        <v>0</v>
      </c>
      <c r="L205" s="94">
        <f t="shared" si="12"/>
        <v>0</v>
      </c>
    </row>
    <row r="206" spans="1:12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G206+'2ª Medição'!H206</f>
        <v>0</v>
      </c>
      <c r="I206" s="94">
        <v>42.34</v>
      </c>
      <c r="J206" s="94">
        <f t="shared" si="13"/>
        <v>55.04</v>
      </c>
      <c r="K206" s="94">
        <f t="shared" si="11"/>
        <v>0</v>
      </c>
      <c r="L206" s="94">
        <f t="shared" si="12"/>
        <v>0</v>
      </c>
    </row>
    <row r="207" spans="1:12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G207+'2ª Medição'!H207</f>
        <v>0</v>
      </c>
      <c r="I207" s="94">
        <v>42.34</v>
      </c>
      <c r="J207" s="94">
        <f t="shared" si="13"/>
        <v>55.04</v>
      </c>
      <c r="K207" s="94">
        <f t="shared" si="11"/>
        <v>0</v>
      </c>
      <c r="L207" s="94">
        <f t="shared" si="12"/>
        <v>0</v>
      </c>
    </row>
    <row r="208" spans="1:12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4">H208*J208</f>
        <v>0</v>
      </c>
    </row>
    <row r="209" spans="1:12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2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2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34007.317199999998</v>
      </c>
      <c r="L211" s="123">
        <f>SUM(L15:L208)</f>
        <v>122307.004</v>
      </c>
    </row>
  </sheetData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1"/>
  <sheetViews>
    <sheetView topLeftCell="A13" workbookViewId="0">
      <selection activeCell="H19" sqref="H19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0.7109375" style="19" customWidth="1"/>
    <col min="11" max="11" width="14.28515625" style="19" customWidth="1"/>
    <col min="12" max="12" width="14.85546875" style="19" customWidth="1"/>
  </cols>
  <sheetData>
    <row r="1" spans="1:13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3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3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3">
      <c r="A4" s="634"/>
      <c r="B4" s="634"/>
      <c r="C4" s="635"/>
      <c r="D4" s="635"/>
      <c r="E4" s="636" t="s">
        <v>559</v>
      </c>
      <c r="F4" s="636"/>
      <c r="G4" s="640">
        <v>42170</v>
      </c>
      <c r="H4" s="641"/>
      <c r="I4" s="649" t="s">
        <v>569</v>
      </c>
      <c r="J4" s="650"/>
      <c r="K4" s="637"/>
      <c r="L4" s="637"/>
    </row>
    <row r="5" spans="1:13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3">
      <c r="A6" s="592"/>
      <c r="B6" s="585"/>
      <c r="C6" s="585"/>
      <c r="D6" s="586"/>
      <c r="E6" s="597"/>
      <c r="F6" s="598"/>
      <c r="G6" s="580" t="s">
        <v>568</v>
      </c>
      <c r="H6" s="581"/>
      <c r="I6" s="583" t="s">
        <v>537</v>
      </c>
      <c r="J6" s="584"/>
      <c r="K6" s="651">
        <f>K211</f>
        <v>24909.698500000002</v>
      </c>
      <c r="L6" s="652"/>
    </row>
    <row r="7" spans="1:13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147216.70250000001</v>
      </c>
      <c r="L7" s="632"/>
    </row>
    <row r="8" spans="1:13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503719.36749999993</v>
      </c>
      <c r="L8" s="631"/>
    </row>
    <row r="9" spans="1:13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3.826750375040671E-2</v>
      </c>
      <c r="L9" s="582"/>
    </row>
    <row r="10" spans="1:13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0.22616153764531749</v>
      </c>
      <c r="L10" s="629"/>
    </row>
    <row r="11" spans="1:13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3" s="1" customFormat="1">
      <c r="A12" s="140" t="s">
        <v>265</v>
      </c>
      <c r="B12" s="136" t="s">
        <v>0</v>
      </c>
      <c r="C12" s="140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</row>
    <row r="13" spans="1:13" s="1" customFormat="1" ht="25.5">
      <c r="A13" s="32"/>
      <c r="B13" s="144"/>
      <c r="C13" s="32"/>
      <c r="D13" s="27"/>
      <c r="E13" s="142"/>
      <c r="F13" s="142" t="s">
        <v>529</v>
      </c>
      <c r="G13" s="71" t="s">
        <v>533</v>
      </c>
      <c r="H13" s="142" t="s">
        <v>532</v>
      </c>
      <c r="I13" s="141" t="s">
        <v>551</v>
      </c>
      <c r="J13" s="141" t="s">
        <v>551</v>
      </c>
      <c r="K13" s="141" t="s">
        <v>531</v>
      </c>
      <c r="L13" s="141" t="s">
        <v>534</v>
      </c>
    </row>
    <row r="14" spans="1:13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3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G15+'3ª Medição'!H15</f>
        <v>4.5</v>
      </c>
      <c r="I15" s="94">
        <v>162.91999999999999</v>
      </c>
      <c r="J15" s="94">
        <v>211.79</v>
      </c>
      <c r="K15" s="94">
        <f>J15*G15</f>
        <v>0</v>
      </c>
      <c r="L15" s="94">
        <f>H15*J15</f>
        <v>953.05499999999995</v>
      </c>
      <c r="M15" s="150">
        <f>F15-H15</f>
        <v>0</v>
      </c>
    </row>
    <row r="16" spans="1:13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G16+'3ª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150">
        <f t="shared" ref="M16:M79" si="3">F16-H16</f>
        <v>0</v>
      </c>
    </row>
    <row r="17" spans="1:13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G17+'3ª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150">
        <f t="shared" si="3"/>
        <v>0</v>
      </c>
    </row>
    <row r="18" spans="1:13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G18+'3ª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150">
        <f t="shared" si="3"/>
        <v>1</v>
      </c>
    </row>
    <row r="19" spans="1:13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G19+'3ª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150">
        <f t="shared" si="3"/>
        <v>0</v>
      </c>
    </row>
    <row r="20" spans="1:13" s="3" customFormat="1">
      <c r="A20" s="626"/>
      <c r="B20" s="626"/>
      <c r="C20" s="626"/>
      <c r="D20" s="626"/>
      <c r="E20" s="626"/>
      <c r="F20" s="85"/>
      <c r="G20" s="93"/>
      <c r="H20" s="93"/>
      <c r="I20" s="94"/>
      <c r="J20" s="94"/>
      <c r="K20" s="94"/>
      <c r="L20" s="94">
        <f t="shared" si="2"/>
        <v>0</v>
      </c>
      <c r="M20" s="150">
        <f t="shared" si="3"/>
        <v>0</v>
      </c>
    </row>
    <row r="21" spans="1:13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/>
      <c r="I21" s="98"/>
      <c r="J21" s="98"/>
      <c r="K21" s="94"/>
      <c r="L21" s="94">
        <f t="shared" si="2"/>
        <v>0</v>
      </c>
      <c r="M21" s="150">
        <f t="shared" si="3"/>
        <v>0</v>
      </c>
    </row>
    <row r="22" spans="1:13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 t="s">
        <v>18</v>
      </c>
      <c r="G22" s="93"/>
      <c r="H22" s="93">
        <f>G22+'3ª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150">
        <f t="shared" si="3"/>
        <v>0</v>
      </c>
    </row>
    <row r="23" spans="1:13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G23+'3ª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150">
        <f t="shared" si="3"/>
        <v>0</v>
      </c>
    </row>
    <row r="24" spans="1:13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G24+'3ª Medição'!H24</f>
        <v>46.53</v>
      </c>
      <c r="I24" s="94">
        <v>4.2300000000000004</v>
      </c>
      <c r="J24" s="94">
        <v>5.49</v>
      </c>
      <c r="K24" s="94">
        <f t="shared" si="1"/>
        <v>0</v>
      </c>
      <c r="L24" s="94">
        <f t="shared" si="2"/>
        <v>255.44970000000001</v>
      </c>
      <c r="M24" s="150">
        <f t="shared" si="3"/>
        <v>0</v>
      </c>
    </row>
    <row r="25" spans="1:13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G25+'3ª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150">
        <f t="shared" si="3"/>
        <v>0</v>
      </c>
    </row>
    <row r="26" spans="1:13" s="3" customFormat="1" ht="15" customHeight="1">
      <c r="A26" s="610"/>
      <c r="B26" s="611"/>
      <c r="C26" s="611"/>
      <c r="D26" s="611"/>
      <c r="E26" s="612"/>
      <c r="F26" s="85"/>
      <c r="G26" s="93"/>
      <c r="H26" s="93">
        <f>G26+'3ª Medição'!H26</f>
        <v>0</v>
      </c>
      <c r="I26" s="94"/>
      <c r="J26" s="94"/>
      <c r="K26" s="94"/>
      <c r="L26" s="94">
        <f t="shared" si="2"/>
        <v>0</v>
      </c>
      <c r="M26" s="150">
        <f t="shared" si="3"/>
        <v>0</v>
      </c>
    </row>
    <row r="27" spans="1:13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G27+'3ª Medição'!H27</f>
        <v>0</v>
      </c>
      <c r="I27" s="98"/>
      <c r="J27" s="98"/>
      <c r="K27" s="94"/>
      <c r="L27" s="94">
        <f t="shared" si="2"/>
        <v>0</v>
      </c>
      <c r="M27" s="150">
        <f t="shared" si="3"/>
        <v>0</v>
      </c>
    </row>
    <row r="28" spans="1:13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93"/>
      <c r="H28" s="93">
        <f>G28+'3ª Medição'!H28</f>
        <v>0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0</v>
      </c>
      <c r="M28" s="150">
        <f t="shared" si="3"/>
        <v>389.98</v>
      </c>
    </row>
    <row r="29" spans="1:13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>G29+'3ª Medição'!H29</f>
        <v>0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0</v>
      </c>
      <c r="M29" s="150">
        <f t="shared" si="3"/>
        <v>389.98</v>
      </c>
    </row>
    <row r="30" spans="1:13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G30+'3ª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150">
        <f t="shared" si="3"/>
        <v>45.73</v>
      </c>
    </row>
    <row r="31" spans="1:13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>G31+'3ª Medição'!H31</f>
        <v>0</v>
      </c>
      <c r="I31" s="94">
        <v>17.27</v>
      </c>
      <c r="J31" s="94">
        <f t="shared" ref="J31:J32" si="4">ROUND(I31*1.3,2)</f>
        <v>22.45</v>
      </c>
      <c r="K31" s="94">
        <f t="shared" si="1"/>
        <v>0</v>
      </c>
      <c r="L31" s="94">
        <f t="shared" si="2"/>
        <v>0</v>
      </c>
      <c r="M31" s="150">
        <f t="shared" si="3"/>
        <v>36.1</v>
      </c>
    </row>
    <row r="32" spans="1:13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>G32+'3ª Medição'!H32</f>
        <v>0</v>
      </c>
      <c r="I32" s="94">
        <v>30.13</v>
      </c>
      <c r="J32" s="94">
        <f t="shared" si="4"/>
        <v>39.17</v>
      </c>
      <c r="K32" s="94">
        <f t="shared" si="1"/>
        <v>0</v>
      </c>
      <c r="L32" s="94">
        <f t="shared" si="2"/>
        <v>0</v>
      </c>
      <c r="M32" s="150">
        <f t="shared" si="3"/>
        <v>77.73</v>
      </c>
    </row>
    <row r="33" spans="1:13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>G33+'3ª Medição'!H33</f>
        <v>0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0</v>
      </c>
      <c r="M33" s="150">
        <f t="shared" si="3"/>
        <v>369.91</v>
      </c>
    </row>
    <row r="34" spans="1:13" s="3" customFormat="1">
      <c r="A34" s="626"/>
      <c r="B34" s="626"/>
      <c r="C34" s="626"/>
      <c r="D34" s="626"/>
      <c r="E34" s="626"/>
      <c r="F34" s="85"/>
      <c r="G34" s="93"/>
      <c r="H34" s="93"/>
      <c r="I34" s="94"/>
      <c r="J34" s="94"/>
      <c r="K34" s="94"/>
      <c r="L34" s="94">
        <f t="shared" si="2"/>
        <v>0</v>
      </c>
      <c r="M34" s="150">
        <f t="shared" si="3"/>
        <v>0</v>
      </c>
    </row>
    <row r="35" spans="1:13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/>
      <c r="I35" s="98"/>
      <c r="J35" s="98"/>
      <c r="K35" s="94"/>
      <c r="L35" s="94">
        <f t="shared" si="2"/>
        <v>0</v>
      </c>
      <c r="M35" s="150">
        <f t="shared" si="3"/>
        <v>0</v>
      </c>
    </row>
    <row r="36" spans="1:13" s="3" customFormat="1">
      <c r="A36" s="85"/>
      <c r="B36" s="85"/>
      <c r="C36" s="85"/>
      <c r="D36" s="100" t="s">
        <v>40</v>
      </c>
      <c r="E36" s="85"/>
      <c r="F36" s="85"/>
      <c r="G36" s="93"/>
      <c r="H36" s="93"/>
      <c r="I36" s="94"/>
      <c r="J36" s="94"/>
      <c r="K36" s="94"/>
      <c r="L36" s="94">
        <f t="shared" si="2"/>
        <v>0</v>
      </c>
      <c r="M36" s="150">
        <f t="shared" si="3"/>
        <v>0</v>
      </c>
    </row>
    <row r="37" spans="1:13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G37+'3ª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150">
        <f t="shared" si="3"/>
        <v>0</v>
      </c>
    </row>
    <row r="38" spans="1:13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G38+'3ª Medição'!H38</f>
        <v>166</v>
      </c>
      <c r="I38" s="94">
        <v>6.84</v>
      </c>
      <c r="J38" s="94">
        <f t="shared" ref="J38:J43" si="5">ROUND(I38*1.3,2)</f>
        <v>8.89</v>
      </c>
      <c r="K38" s="94">
        <f t="shared" si="1"/>
        <v>0</v>
      </c>
      <c r="L38" s="94">
        <f t="shared" si="2"/>
        <v>1475.74</v>
      </c>
      <c r="M38" s="150">
        <f t="shared" si="3"/>
        <v>0</v>
      </c>
    </row>
    <row r="39" spans="1:13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G39+'3ª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150">
        <f t="shared" si="3"/>
        <v>0</v>
      </c>
    </row>
    <row r="40" spans="1:13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G40+'3ª Medição'!H40</f>
        <v>0</v>
      </c>
      <c r="I40" s="94">
        <v>18.22</v>
      </c>
      <c r="J40" s="94">
        <f t="shared" si="5"/>
        <v>23.69</v>
      </c>
      <c r="K40" s="94">
        <f t="shared" si="1"/>
        <v>0</v>
      </c>
      <c r="L40" s="94">
        <f t="shared" si="2"/>
        <v>0</v>
      </c>
      <c r="M40" s="150">
        <f t="shared" si="3"/>
        <v>0</v>
      </c>
    </row>
    <row r="41" spans="1:13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G41+'3ª Medição'!H41</f>
        <v>1225.2</v>
      </c>
      <c r="I41" s="94">
        <v>6.84</v>
      </c>
      <c r="J41" s="94">
        <f t="shared" si="5"/>
        <v>8.89</v>
      </c>
      <c r="K41" s="94">
        <f t="shared" si="1"/>
        <v>0</v>
      </c>
      <c r="L41" s="94">
        <f t="shared" si="2"/>
        <v>10892.028</v>
      </c>
      <c r="M41" s="150">
        <f t="shared" si="3"/>
        <v>0</v>
      </c>
    </row>
    <row r="42" spans="1:13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G42+'3ª Medição'!H42</f>
        <v>500.43</v>
      </c>
      <c r="I42" s="94">
        <v>6.84</v>
      </c>
      <c r="J42" s="94">
        <f t="shared" si="5"/>
        <v>8.89</v>
      </c>
      <c r="K42" s="94">
        <f t="shared" si="1"/>
        <v>0</v>
      </c>
      <c r="L42" s="94">
        <f t="shared" si="2"/>
        <v>4448.8227000000006</v>
      </c>
      <c r="M42" s="150">
        <f t="shared" si="3"/>
        <v>0</v>
      </c>
    </row>
    <row r="43" spans="1:13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G43+'3ª Medição'!H43</f>
        <v>28.32</v>
      </c>
      <c r="I43" s="94">
        <v>374.83</v>
      </c>
      <c r="J43" s="94">
        <f t="shared" si="5"/>
        <v>487.28</v>
      </c>
      <c r="K43" s="94">
        <f t="shared" si="1"/>
        <v>0</v>
      </c>
      <c r="L43" s="94">
        <f t="shared" si="2"/>
        <v>13799.7696</v>
      </c>
      <c r="M43" s="150">
        <f t="shared" si="3"/>
        <v>0</v>
      </c>
    </row>
    <row r="44" spans="1:13" s="3" customFormat="1" ht="15" customHeight="1">
      <c r="A44" s="609"/>
      <c r="B44" s="609"/>
      <c r="C44" s="609"/>
      <c r="D44" s="609"/>
      <c r="E44" s="609"/>
      <c r="F44" s="609"/>
      <c r="G44" s="102"/>
      <c r="H44" s="93"/>
      <c r="I44" s="94"/>
      <c r="J44" s="94"/>
      <c r="K44" s="94"/>
      <c r="L44" s="94">
        <f t="shared" si="2"/>
        <v>0</v>
      </c>
      <c r="M44" s="150">
        <f t="shared" si="3"/>
        <v>0</v>
      </c>
    </row>
    <row r="45" spans="1:13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/>
      <c r="I45" s="94"/>
      <c r="J45" s="94"/>
      <c r="K45" s="94"/>
      <c r="L45" s="94">
        <f t="shared" si="2"/>
        <v>0</v>
      </c>
      <c r="M45" s="150">
        <f t="shared" si="3"/>
        <v>0</v>
      </c>
    </row>
    <row r="46" spans="1:13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>
        <v>435.8</v>
      </c>
      <c r="H46" s="93">
        <f>G46+'3ª Medição'!H46</f>
        <v>435.8</v>
      </c>
      <c r="I46" s="94">
        <v>30.62</v>
      </c>
      <c r="J46" s="94">
        <f>ROUND(I46*1.3,2)</f>
        <v>39.81</v>
      </c>
      <c r="K46" s="94">
        <f t="shared" si="1"/>
        <v>17349.198</v>
      </c>
      <c r="L46" s="94">
        <f t="shared" si="2"/>
        <v>17349.198</v>
      </c>
      <c r="M46" s="150">
        <f t="shared" si="3"/>
        <v>0</v>
      </c>
    </row>
    <row r="47" spans="1:13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93">
        <v>850.45</v>
      </c>
      <c r="H47" s="93">
        <f>G47+'3ª Medição'!H47</f>
        <v>850.45</v>
      </c>
      <c r="I47" s="94">
        <v>6.84</v>
      </c>
      <c r="J47" s="94">
        <f t="shared" ref="J47:J51" si="6">ROUND(I47*1.3,2)</f>
        <v>8.89</v>
      </c>
      <c r="K47" s="94">
        <f t="shared" si="1"/>
        <v>7560.500500000001</v>
      </c>
      <c r="L47" s="94">
        <f t="shared" si="2"/>
        <v>7560.500500000001</v>
      </c>
      <c r="M47" s="150">
        <f t="shared" si="3"/>
        <v>1195.2</v>
      </c>
    </row>
    <row r="48" spans="1:13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93"/>
      <c r="H48" s="93">
        <f>G48+'3ª Medição'!H48</f>
        <v>0</v>
      </c>
      <c r="I48" s="94">
        <v>6.84</v>
      </c>
      <c r="J48" s="94">
        <f t="shared" si="6"/>
        <v>8.89</v>
      </c>
      <c r="K48" s="94">
        <f t="shared" si="1"/>
        <v>0</v>
      </c>
      <c r="L48" s="94">
        <f t="shared" si="2"/>
        <v>0</v>
      </c>
      <c r="M48" s="150">
        <f t="shared" si="3"/>
        <v>835.55</v>
      </c>
    </row>
    <row r="49" spans="1:13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93"/>
      <c r="H49" s="93">
        <f>G49+'3ª Medição'!H49</f>
        <v>0</v>
      </c>
      <c r="I49" s="94">
        <v>374.83</v>
      </c>
      <c r="J49" s="94">
        <f t="shared" si="6"/>
        <v>487.28</v>
      </c>
      <c r="K49" s="94">
        <f t="shared" si="1"/>
        <v>0</v>
      </c>
      <c r="L49" s="94">
        <f t="shared" si="2"/>
        <v>0</v>
      </c>
      <c r="M49" s="150">
        <f t="shared" si="3"/>
        <v>25.33</v>
      </c>
    </row>
    <row r="50" spans="1:13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G50+'3ª Medição'!H50</f>
        <v>410.46</v>
      </c>
      <c r="I50" s="94">
        <v>49.63</v>
      </c>
      <c r="J50" s="94">
        <f t="shared" si="6"/>
        <v>64.52</v>
      </c>
      <c r="K50" s="94">
        <f t="shared" si="1"/>
        <v>0</v>
      </c>
      <c r="L50" s="94">
        <f t="shared" si="2"/>
        <v>26482.879199999996</v>
      </c>
      <c r="M50" s="150">
        <f t="shared" si="3"/>
        <v>0</v>
      </c>
    </row>
    <row r="51" spans="1:13" s="3" customFormat="1" ht="60">
      <c r="A51" s="143" t="s">
        <v>5</v>
      </c>
      <c r="B51" s="143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G51+'3ª Medição'!H51</f>
        <v>0</v>
      </c>
      <c r="I51" s="94">
        <v>14.23</v>
      </c>
      <c r="J51" s="94">
        <f t="shared" si="6"/>
        <v>18.5</v>
      </c>
      <c r="K51" s="94">
        <f t="shared" si="1"/>
        <v>0</v>
      </c>
      <c r="L51" s="94">
        <f t="shared" si="2"/>
        <v>0</v>
      </c>
      <c r="M51" s="150">
        <f t="shared" si="3"/>
        <v>193.8</v>
      </c>
    </row>
    <row r="52" spans="1:13" s="3" customFormat="1">
      <c r="A52" s="143"/>
      <c r="B52" s="143"/>
      <c r="C52" s="85"/>
      <c r="D52" s="92" t="s">
        <v>501</v>
      </c>
      <c r="E52" s="85"/>
      <c r="F52" s="85"/>
      <c r="G52" s="93"/>
      <c r="H52" s="93"/>
      <c r="I52" s="94"/>
      <c r="J52" s="94"/>
      <c r="K52" s="94"/>
      <c r="L52" s="94">
        <f t="shared" si="2"/>
        <v>0</v>
      </c>
      <c r="M52" s="150">
        <f t="shared" si="3"/>
        <v>0</v>
      </c>
    </row>
    <row r="53" spans="1:13" s="3" customFormat="1">
      <c r="A53" s="617"/>
      <c r="B53" s="618"/>
      <c r="C53" s="618"/>
      <c r="D53" s="618"/>
      <c r="E53" s="618"/>
      <c r="F53" s="618"/>
      <c r="G53" s="104"/>
      <c r="H53" s="93"/>
      <c r="I53" s="94"/>
      <c r="J53" s="94"/>
      <c r="K53" s="94"/>
      <c r="L53" s="94">
        <f t="shared" si="2"/>
        <v>0</v>
      </c>
      <c r="M53" s="150">
        <f t="shared" si="3"/>
        <v>0</v>
      </c>
    </row>
    <row r="54" spans="1:13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/>
      <c r="I54" s="98"/>
      <c r="J54" s="98"/>
      <c r="K54" s="94"/>
      <c r="L54" s="94">
        <f t="shared" si="2"/>
        <v>0</v>
      </c>
      <c r="M54" s="150">
        <f t="shared" si="3"/>
        <v>0</v>
      </c>
    </row>
    <row r="55" spans="1:13" s="3" customFormat="1" ht="60">
      <c r="A55" s="143" t="s">
        <v>5</v>
      </c>
      <c r="B55" s="143" t="s">
        <v>53</v>
      </c>
      <c r="C55" s="143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G55+'3ª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150">
        <f t="shared" si="3"/>
        <v>0</v>
      </c>
    </row>
    <row r="56" spans="1:13" s="3" customFormat="1">
      <c r="A56" s="609" t="s">
        <v>54</v>
      </c>
      <c r="B56" s="609"/>
      <c r="C56" s="609"/>
      <c r="D56" s="609"/>
      <c r="E56" s="609"/>
      <c r="F56" s="609"/>
      <c r="G56" s="106"/>
      <c r="H56" s="93"/>
      <c r="I56" s="94"/>
      <c r="J56" s="94"/>
      <c r="K56" s="94"/>
      <c r="L56" s="94">
        <f t="shared" si="2"/>
        <v>0</v>
      </c>
      <c r="M56" s="150">
        <f t="shared" si="3"/>
        <v>0</v>
      </c>
    </row>
    <row r="57" spans="1:13" s="3" customFormat="1">
      <c r="A57" s="619"/>
      <c r="B57" s="619"/>
      <c r="C57" s="619"/>
      <c r="D57" s="619"/>
      <c r="E57" s="619"/>
      <c r="F57" s="619"/>
      <c r="G57" s="107"/>
      <c r="H57" s="93"/>
      <c r="I57" s="94"/>
      <c r="J57" s="94"/>
      <c r="K57" s="94"/>
      <c r="L57" s="94">
        <f t="shared" si="2"/>
        <v>0</v>
      </c>
      <c r="M57" s="150">
        <f t="shared" si="3"/>
        <v>0</v>
      </c>
    </row>
    <row r="58" spans="1:13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/>
      <c r="I58" s="98"/>
      <c r="J58" s="98"/>
      <c r="K58" s="94"/>
      <c r="L58" s="94">
        <f t="shared" si="2"/>
        <v>0</v>
      </c>
      <c r="M58" s="150">
        <f t="shared" si="3"/>
        <v>0</v>
      </c>
    </row>
    <row r="59" spans="1:13" s="3" customFormat="1" ht="24">
      <c r="A59" s="143" t="s">
        <v>5</v>
      </c>
      <c r="B59" s="143" t="s">
        <v>56</v>
      </c>
      <c r="C59" s="143" t="s">
        <v>356</v>
      </c>
      <c r="D59" s="92" t="s">
        <v>57</v>
      </c>
      <c r="E59" s="85" t="s">
        <v>29</v>
      </c>
      <c r="F59" s="85"/>
      <c r="G59" s="93"/>
      <c r="H59" s="93">
        <f>G59+'3ª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150">
        <f t="shared" si="3"/>
        <v>0</v>
      </c>
    </row>
    <row r="60" spans="1:13" s="3" customFormat="1" ht="24">
      <c r="A60" s="143" t="s">
        <v>5</v>
      </c>
      <c r="B60" s="143">
        <v>24758</v>
      </c>
      <c r="C60" s="143" t="s">
        <v>357</v>
      </c>
      <c r="D60" s="92" t="s">
        <v>58</v>
      </c>
      <c r="E60" s="85" t="s">
        <v>29</v>
      </c>
      <c r="F60" s="85"/>
      <c r="G60" s="93"/>
      <c r="H60" s="93">
        <f>G60+'3ª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150">
        <f t="shared" si="3"/>
        <v>0</v>
      </c>
    </row>
    <row r="61" spans="1:13" s="3" customFormat="1" ht="48">
      <c r="A61" s="143" t="s">
        <v>5</v>
      </c>
      <c r="B61" s="143">
        <v>23711</v>
      </c>
      <c r="C61" s="143" t="s">
        <v>358</v>
      </c>
      <c r="D61" s="92" t="s">
        <v>245</v>
      </c>
      <c r="E61" s="85" t="s">
        <v>29</v>
      </c>
      <c r="F61" s="85"/>
      <c r="G61" s="93"/>
      <c r="H61" s="93">
        <f>G61+'3ª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150">
        <f t="shared" si="3"/>
        <v>0</v>
      </c>
    </row>
    <row r="62" spans="1:13" s="3" customFormat="1">
      <c r="A62" s="619"/>
      <c r="B62" s="619"/>
      <c r="C62" s="619"/>
      <c r="D62" s="619"/>
      <c r="E62" s="619"/>
      <c r="F62" s="619"/>
      <c r="G62" s="107"/>
      <c r="H62" s="93"/>
      <c r="I62" s="94"/>
      <c r="J62" s="94"/>
      <c r="K62" s="94"/>
      <c r="L62" s="94">
        <f t="shared" si="2"/>
        <v>0</v>
      </c>
      <c r="M62" s="150">
        <f t="shared" si="3"/>
        <v>0</v>
      </c>
    </row>
    <row r="63" spans="1:13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/>
      <c r="I63" s="98"/>
      <c r="J63" s="98"/>
      <c r="K63" s="94"/>
      <c r="L63" s="94">
        <f t="shared" si="2"/>
        <v>0</v>
      </c>
      <c r="M63" s="150">
        <f t="shared" si="3"/>
        <v>0</v>
      </c>
    </row>
    <row r="64" spans="1:13" s="3" customFormat="1">
      <c r="A64" s="143"/>
      <c r="B64" s="143"/>
      <c r="C64" s="143"/>
      <c r="D64" s="100" t="s">
        <v>60</v>
      </c>
      <c r="E64" s="85"/>
      <c r="F64" s="85"/>
      <c r="G64" s="93"/>
      <c r="H64" s="93"/>
      <c r="I64" s="94"/>
      <c r="J64" s="94"/>
      <c r="K64" s="94"/>
      <c r="L64" s="94">
        <f t="shared" si="2"/>
        <v>0</v>
      </c>
      <c r="M64" s="150">
        <f t="shared" si="3"/>
        <v>0</v>
      </c>
    </row>
    <row r="65" spans="1:13" s="3" customFormat="1" ht="48">
      <c r="A65" s="143" t="s">
        <v>5</v>
      </c>
      <c r="B65" s="143" t="s">
        <v>61</v>
      </c>
      <c r="C65" s="143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G65+'3ª Medição'!H65</f>
        <v>0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0</v>
      </c>
      <c r="M65" s="150">
        <f t="shared" si="3"/>
        <v>324.29000000000002</v>
      </c>
    </row>
    <row r="66" spans="1:13" s="3" customFormat="1" ht="60.75" customHeight="1">
      <c r="A66" s="143" t="s">
        <v>5</v>
      </c>
      <c r="B66" s="143" t="s">
        <v>62</v>
      </c>
      <c r="C66" s="143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G66+'3ª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150">
        <f t="shared" si="3"/>
        <v>324.3</v>
      </c>
    </row>
    <row r="67" spans="1:13" s="4" customFormat="1" ht="48">
      <c r="A67" s="143" t="s">
        <v>31</v>
      </c>
      <c r="B67" s="143">
        <v>102</v>
      </c>
      <c r="C67" s="143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G67+'3ª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150">
        <f t="shared" si="3"/>
        <v>67.94</v>
      </c>
    </row>
    <row r="68" spans="1:13" s="3" customFormat="1" ht="48">
      <c r="A68" s="143" t="s">
        <v>5</v>
      </c>
      <c r="B68" s="143" t="s">
        <v>63</v>
      </c>
      <c r="C68" s="143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G68+'3ª Medição'!H68</f>
        <v>0</v>
      </c>
      <c r="I68" s="94">
        <v>14.69</v>
      </c>
      <c r="J68" s="94">
        <f t="shared" ref="J68:J87" si="7">ROUND(I68*1.3,2)</f>
        <v>19.100000000000001</v>
      </c>
      <c r="K68" s="94">
        <f t="shared" si="1"/>
        <v>0</v>
      </c>
      <c r="L68" s="94">
        <f t="shared" si="2"/>
        <v>0</v>
      </c>
      <c r="M68" s="150">
        <f t="shared" si="3"/>
        <v>13.88</v>
      </c>
    </row>
    <row r="69" spans="1:13" s="8" customFormat="1" ht="72">
      <c r="A69" s="85" t="s">
        <v>472</v>
      </c>
      <c r="B69" s="85" t="s">
        <v>474</v>
      </c>
      <c r="C69" s="143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G69+'3ª Medição'!H69</f>
        <v>0</v>
      </c>
      <c r="I69" s="94">
        <v>49.98</v>
      </c>
      <c r="J69" s="94">
        <f t="shared" si="7"/>
        <v>64.97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</row>
    <row r="70" spans="1:13" s="8" customFormat="1" ht="36">
      <c r="A70" s="85" t="s">
        <v>472</v>
      </c>
      <c r="B70" s="85" t="s">
        <v>475</v>
      </c>
      <c r="C70" s="143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G70+'3ª Medição'!H70</f>
        <v>0</v>
      </c>
      <c r="I70" s="94">
        <v>6.27</v>
      </c>
      <c r="J70" s="94">
        <f t="shared" si="7"/>
        <v>8.15</v>
      </c>
      <c r="K70" s="94">
        <f t="shared" si="1"/>
        <v>0</v>
      </c>
      <c r="L70" s="94">
        <f t="shared" si="2"/>
        <v>0</v>
      </c>
      <c r="M70" s="150">
        <f t="shared" si="3"/>
        <v>263.45</v>
      </c>
    </row>
    <row r="71" spans="1:13" s="8" customFormat="1" ht="29.25" customHeight="1">
      <c r="A71" s="85" t="s">
        <v>472</v>
      </c>
      <c r="B71" s="85" t="s">
        <v>476</v>
      </c>
      <c r="C71" s="143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G71+'3ª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150">
        <f t="shared" si="3"/>
        <v>33.85</v>
      </c>
    </row>
    <row r="72" spans="1:13" s="3" customFormat="1">
      <c r="A72" s="85"/>
      <c r="B72" s="85"/>
      <c r="C72" s="85"/>
      <c r="D72" s="100" t="s">
        <v>66</v>
      </c>
      <c r="E72" s="85"/>
      <c r="F72" s="85"/>
      <c r="G72" s="93"/>
      <c r="H72" s="93"/>
      <c r="I72" s="94"/>
      <c r="J72" s="94"/>
      <c r="K72" s="94"/>
      <c r="L72" s="94">
        <f t="shared" si="2"/>
        <v>0</v>
      </c>
      <c r="M72" s="150">
        <f t="shared" si="3"/>
        <v>0</v>
      </c>
    </row>
    <row r="73" spans="1:13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G73+'3ª Medição'!H73</f>
        <v>0</v>
      </c>
      <c r="I73" s="94">
        <v>3.25</v>
      </c>
      <c r="J73" s="94">
        <v>4.22</v>
      </c>
      <c r="K73" s="94">
        <f t="shared" si="1"/>
        <v>0</v>
      </c>
      <c r="L73" s="94">
        <f t="shared" si="2"/>
        <v>0</v>
      </c>
      <c r="M73" s="150">
        <f t="shared" si="3"/>
        <v>968.19</v>
      </c>
    </row>
    <row r="74" spans="1:13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G74+'3ª Medição'!H74</f>
        <v>0</v>
      </c>
      <c r="I74" s="94">
        <v>2.85</v>
      </c>
      <c r="J74" s="94">
        <f t="shared" si="7"/>
        <v>3.71</v>
      </c>
      <c r="K74" s="94">
        <f t="shared" si="1"/>
        <v>0</v>
      </c>
      <c r="L74" s="94">
        <f t="shared" si="2"/>
        <v>0</v>
      </c>
      <c r="M74" s="150">
        <f t="shared" si="3"/>
        <v>1150.73</v>
      </c>
    </row>
    <row r="75" spans="1:13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/>
      <c r="H75" s="93">
        <f>G75+'3ª Medição'!H75</f>
        <v>0</v>
      </c>
      <c r="I75" s="94">
        <v>15.31</v>
      </c>
      <c r="J75" s="94">
        <f t="shared" si="7"/>
        <v>19.899999999999999</v>
      </c>
      <c r="K75" s="94">
        <f t="shared" si="1"/>
        <v>0</v>
      </c>
      <c r="L75" s="94">
        <f t="shared" si="2"/>
        <v>0</v>
      </c>
      <c r="M75" s="150">
        <f t="shared" si="3"/>
        <v>2118.92</v>
      </c>
    </row>
    <row r="76" spans="1:13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G76+'3ª Medição'!H76</f>
        <v>0</v>
      </c>
      <c r="I76" s="94">
        <v>39.200000000000003</v>
      </c>
      <c r="J76" s="94">
        <f t="shared" si="7"/>
        <v>50.96</v>
      </c>
      <c r="K76" s="94">
        <f t="shared" si="1"/>
        <v>0</v>
      </c>
      <c r="L76" s="94">
        <f t="shared" si="2"/>
        <v>0</v>
      </c>
      <c r="M76" s="150">
        <f t="shared" si="3"/>
        <v>264.95</v>
      </c>
    </row>
    <row r="77" spans="1:13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G77+'3ª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150">
        <f t="shared" si="3"/>
        <v>885.78</v>
      </c>
    </row>
    <row r="78" spans="1:13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G78+'3ª Medição'!H78</f>
        <v>0</v>
      </c>
      <c r="I78" s="94">
        <v>12.78</v>
      </c>
      <c r="J78" s="94">
        <f t="shared" si="7"/>
        <v>16.61</v>
      </c>
      <c r="K78" s="94">
        <f t="shared" si="1"/>
        <v>0</v>
      </c>
      <c r="L78" s="94">
        <f t="shared" si="2"/>
        <v>0</v>
      </c>
      <c r="M78" s="150">
        <f t="shared" si="3"/>
        <v>885.78</v>
      </c>
    </row>
    <row r="79" spans="1:13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G79+'3ª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150">
        <f t="shared" si="3"/>
        <v>48.5</v>
      </c>
    </row>
    <row r="80" spans="1:13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G80+'3ª Medição'!H80</f>
        <v>0</v>
      </c>
      <c r="I80" s="94">
        <v>18.66</v>
      </c>
      <c r="J80" s="94">
        <f t="shared" si="7"/>
        <v>24.26</v>
      </c>
      <c r="K80" s="94">
        <f t="shared" ref="K80:K143" si="8">J80*G80</f>
        <v>0</v>
      </c>
      <c r="L80" s="94">
        <f t="shared" ref="L80:L143" si="9">H80*J80</f>
        <v>0</v>
      </c>
      <c r="M80" s="150">
        <f t="shared" ref="M80:M143" si="10">F80-H80</f>
        <v>979.55</v>
      </c>
    </row>
    <row r="81" spans="1:13" s="3" customFormat="1">
      <c r="A81" s="85"/>
      <c r="B81" s="85"/>
      <c r="C81" s="85"/>
      <c r="D81" s="100" t="s">
        <v>78</v>
      </c>
      <c r="E81" s="85"/>
      <c r="F81" s="85"/>
      <c r="G81" s="93"/>
      <c r="H81" s="93"/>
      <c r="I81" s="94"/>
      <c r="J81" s="94"/>
      <c r="K81" s="94"/>
      <c r="L81" s="94">
        <f t="shared" si="9"/>
        <v>0</v>
      </c>
      <c r="M81" s="150">
        <f t="shared" si="10"/>
        <v>0</v>
      </c>
    </row>
    <row r="82" spans="1:13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G82+'3ª Medição'!H82</f>
        <v>0</v>
      </c>
      <c r="I82" s="94">
        <v>3.25</v>
      </c>
      <c r="J82" s="94">
        <v>4.22</v>
      </c>
      <c r="K82" s="94">
        <f t="shared" si="8"/>
        <v>0</v>
      </c>
      <c r="L82" s="94">
        <f t="shared" si="9"/>
        <v>0</v>
      </c>
      <c r="M82" s="150">
        <f t="shared" si="10"/>
        <v>410.33</v>
      </c>
    </row>
    <row r="83" spans="1:13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G83+'3ª Medição'!H83</f>
        <v>0</v>
      </c>
      <c r="I83" s="94">
        <v>15.31</v>
      </c>
      <c r="J83" s="94">
        <f t="shared" si="7"/>
        <v>19.899999999999999</v>
      </c>
      <c r="K83" s="94">
        <f t="shared" si="8"/>
        <v>0</v>
      </c>
      <c r="L83" s="94">
        <f t="shared" si="9"/>
        <v>0</v>
      </c>
      <c r="M83" s="150">
        <f t="shared" si="10"/>
        <v>410.33</v>
      </c>
    </row>
    <row r="84" spans="1:13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G84+'3ª Medição'!H84</f>
        <v>0</v>
      </c>
      <c r="I84" s="94">
        <v>12.82</v>
      </c>
      <c r="J84" s="94">
        <v>16.66</v>
      </c>
      <c r="K84" s="94">
        <f t="shared" si="8"/>
        <v>0</v>
      </c>
      <c r="L84" s="94">
        <f t="shared" si="9"/>
        <v>0</v>
      </c>
      <c r="M84" s="150">
        <f t="shared" si="10"/>
        <v>362.33</v>
      </c>
    </row>
    <row r="85" spans="1:13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G85+'3ª Medição'!H85</f>
        <v>0</v>
      </c>
      <c r="I85" s="94">
        <v>12.78</v>
      </c>
      <c r="J85" s="94">
        <f t="shared" si="7"/>
        <v>16.61</v>
      </c>
      <c r="K85" s="94">
        <f t="shared" si="8"/>
        <v>0</v>
      </c>
      <c r="L85" s="94">
        <f t="shared" si="9"/>
        <v>0</v>
      </c>
      <c r="M85" s="150">
        <f t="shared" si="10"/>
        <v>362.33</v>
      </c>
    </row>
    <row r="86" spans="1:13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G86+'3ª Medição'!H86</f>
        <v>0</v>
      </c>
      <c r="I86" s="94">
        <v>18.66</v>
      </c>
      <c r="J86" s="94">
        <f t="shared" si="7"/>
        <v>24.26</v>
      </c>
      <c r="K86" s="94">
        <f t="shared" si="8"/>
        <v>0</v>
      </c>
      <c r="L86" s="94">
        <f t="shared" si="9"/>
        <v>0</v>
      </c>
      <c r="M86" s="150">
        <f t="shared" si="10"/>
        <v>50.55</v>
      </c>
    </row>
    <row r="87" spans="1:13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G87+'3ª Medição'!H87</f>
        <v>0</v>
      </c>
      <c r="I87" s="94">
        <v>42.53</v>
      </c>
      <c r="J87" s="94">
        <f t="shared" si="7"/>
        <v>55.29</v>
      </c>
      <c r="K87" s="94">
        <f t="shared" si="8"/>
        <v>0</v>
      </c>
      <c r="L87" s="94">
        <f t="shared" si="9"/>
        <v>0</v>
      </c>
      <c r="M87" s="150">
        <f t="shared" si="10"/>
        <v>2.5499999999999998</v>
      </c>
    </row>
    <row r="88" spans="1:13" s="3" customFormat="1">
      <c r="A88" s="622"/>
      <c r="B88" s="623"/>
      <c r="C88" s="623"/>
      <c r="D88" s="623"/>
      <c r="E88" s="623"/>
      <c r="F88" s="624"/>
      <c r="G88" s="109"/>
      <c r="H88" s="93"/>
      <c r="I88" s="94"/>
      <c r="J88" s="94"/>
      <c r="K88" s="94"/>
      <c r="L88" s="94">
        <f t="shared" si="9"/>
        <v>0</v>
      </c>
      <c r="M88" s="150">
        <f t="shared" si="10"/>
        <v>0</v>
      </c>
    </row>
    <row r="89" spans="1:13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/>
      <c r="I89" s="98"/>
      <c r="J89" s="98"/>
      <c r="K89" s="94"/>
      <c r="L89" s="94">
        <f t="shared" si="9"/>
        <v>0</v>
      </c>
      <c r="M89" s="150">
        <f t="shared" si="10"/>
        <v>0</v>
      </c>
    </row>
    <row r="90" spans="1:13" s="3" customFormat="1">
      <c r="A90" s="86"/>
      <c r="B90" s="86"/>
      <c r="C90" s="89"/>
      <c r="D90" s="96" t="s">
        <v>88</v>
      </c>
      <c r="E90" s="86"/>
      <c r="F90" s="86"/>
      <c r="G90" s="97"/>
      <c r="H90" s="93"/>
      <c r="I90" s="98"/>
      <c r="J90" s="98"/>
      <c r="K90" s="94"/>
      <c r="L90" s="94">
        <f t="shared" si="9"/>
        <v>0</v>
      </c>
      <c r="M90" s="150">
        <f t="shared" si="10"/>
        <v>0</v>
      </c>
    </row>
    <row r="91" spans="1:13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G91+'3ª Medição'!H91</f>
        <v>0</v>
      </c>
      <c r="I91" s="94">
        <v>267.02999999999997</v>
      </c>
      <c r="J91" s="94">
        <f>ROUND(I91*1.3,2)</f>
        <v>347.14</v>
      </c>
      <c r="K91" s="94">
        <f t="shared" si="8"/>
        <v>0</v>
      </c>
      <c r="L91" s="94">
        <f t="shared" si="9"/>
        <v>0</v>
      </c>
      <c r="M91" s="150">
        <f t="shared" si="10"/>
        <v>7</v>
      </c>
    </row>
    <row r="92" spans="1:13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G92+'3ª Medição'!H92</f>
        <v>0</v>
      </c>
      <c r="I92" s="94">
        <v>296.43</v>
      </c>
      <c r="J92" s="94">
        <f t="shared" ref="J92:J106" si="11">ROUND(I92*1.3,2)</f>
        <v>385.36</v>
      </c>
      <c r="K92" s="94">
        <f t="shared" si="8"/>
        <v>0</v>
      </c>
      <c r="L92" s="94">
        <f t="shared" si="9"/>
        <v>0</v>
      </c>
      <c r="M92" s="150">
        <f t="shared" si="10"/>
        <v>15</v>
      </c>
    </row>
    <row r="93" spans="1:13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G93+'3ª Medição'!H93</f>
        <v>0</v>
      </c>
      <c r="I93" s="94">
        <v>325.83</v>
      </c>
      <c r="J93" s="94">
        <f t="shared" si="11"/>
        <v>423.58</v>
      </c>
      <c r="K93" s="94">
        <f t="shared" si="8"/>
        <v>0</v>
      </c>
      <c r="L93" s="94">
        <f t="shared" si="9"/>
        <v>0</v>
      </c>
      <c r="M93" s="150">
        <f t="shared" si="10"/>
        <v>1</v>
      </c>
    </row>
    <row r="94" spans="1:13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G94+'3ª Medição'!H94</f>
        <v>0</v>
      </c>
      <c r="I94" s="94">
        <v>60.02</v>
      </c>
      <c r="J94" s="94">
        <v>78.02</v>
      </c>
      <c r="K94" s="94">
        <f t="shared" si="8"/>
        <v>0</v>
      </c>
      <c r="L94" s="94">
        <f t="shared" si="9"/>
        <v>0</v>
      </c>
      <c r="M94" s="150">
        <f t="shared" si="10"/>
        <v>0</v>
      </c>
    </row>
    <row r="95" spans="1:13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G95+'3ª Medição'!H95</f>
        <v>0</v>
      </c>
      <c r="I95" s="94">
        <v>316.02999999999997</v>
      </c>
      <c r="J95" s="94">
        <f t="shared" si="11"/>
        <v>410.84</v>
      </c>
      <c r="K95" s="94">
        <f t="shared" si="8"/>
        <v>0</v>
      </c>
      <c r="L95" s="94">
        <f t="shared" si="9"/>
        <v>0</v>
      </c>
      <c r="M95" s="150">
        <f t="shared" si="10"/>
        <v>1</v>
      </c>
    </row>
    <row r="96" spans="1:13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G96+'3ª Medição'!H96</f>
        <v>0</v>
      </c>
      <c r="I96" s="94">
        <v>345.43</v>
      </c>
      <c r="J96" s="94">
        <f t="shared" si="11"/>
        <v>449.06</v>
      </c>
      <c r="K96" s="94">
        <f t="shared" si="8"/>
        <v>0</v>
      </c>
      <c r="L96" s="94">
        <f t="shared" si="9"/>
        <v>0</v>
      </c>
      <c r="M96" s="150">
        <f t="shared" si="10"/>
        <v>2</v>
      </c>
    </row>
    <row r="97" spans="1:13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G97+'3ª Medição'!H97</f>
        <v>0</v>
      </c>
      <c r="I97" s="94">
        <v>394.43</v>
      </c>
      <c r="J97" s="94">
        <f t="shared" si="11"/>
        <v>512.76</v>
      </c>
      <c r="K97" s="94">
        <f t="shared" si="8"/>
        <v>0</v>
      </c>
      <c r="L97" s="94">
        <f t="shared" si="9"/>
        <v>0</v>
      </c>
      <c r="M97" s="150">
        <f t="shared" si="10"/>
        <v>1</v>
      </c>
    </row>
    <row r="98" spans="1:13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G98+'3ª Medição'!H98</f>
        <v>0</v>
      </c>
      <c r="I98" s="94">
        <v>14.82</v>
      </c>
      <c r="J98" s="94">
        <v>19.260000000000002</v>
      </c>
      <c r="K98" s="94">
        <f t="shared" si="8"/>
        <v>0</v>
      </c>
      <c r="L98" s="94">
        <f t="shared" si="9"/>
        <v>0</v>
      </c>
      <c r="M98" s="150">
        <f t="shared" si="10"/>
        <v>150.57</v>
      </c>
    </row>
    <row r="99" spans="1:13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G99+'3ª Medição'!H99</f>
        <v>0</v>
      </c>
      <c r="I99" s="94"/>
      <c r="J99" s="94">
        <f t="shared" si="11"/>
        <v>0</v>
      </c>
      <c r="K99" s="94">
        <f t="shared" si="8"/>
        <v>0</v>
      </c>
      <c r="L99" s="94">
        <f t="shared" si="9"/>
        <v>0</v>
      </c>
      <c r="M99" s="150">
        <f t="shared" si="10"/>
        <v>0</v>
      </c>
    </row>
    <row r="100" spans="1:13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G100+'3ª Medição'!H100</f>
        <v>0</v>
      </c>
      <c r="I100" s="94">
        <v>412.39</v>
      </c>
      <c r="J100" s="94">
        <f t="shared" si="11"/>
        <v>536.11</v>
      </c>
      <c r="K100" s="94">
        <f t="shared" si="8"/>
        <v>0</v>
      </c>
      <c r="L100" s="94">
        <f t="shared" si="9"/>
        <v>0</v>
      </c>
      <c r="M100" s="150">
        <f t="shared" si="10"/>
        <v>41.2</v>
      </c>
    </row>
    <row r="101" spans="1:13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G101+'3ª Medição'!H101</f>
        <v>0</v>
      </c>
      <c r="I101" s="94">
        <v>392.79</v>
      </c>
      <c r="J101" s="94">
        <f t="shared" si="11"/>
        <v>510.63</v>
      </c>
      <c r="K101" s="94">
        <f t="shared" si="8"/>
        <v>0</v>
      </c>
      <c r="L101" s="94">
        <f t="shared" si="9"/>
        <v>0</v>
      </c>
      <c r="M101" s="150">
        <f t="shared" si="10"/>
        <v>0.8</v>
      </c>
    </row>
    <row r="102" spans="1:13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G102+'3ª Medição'!H102</f>
        <v>0</v>
      </c>
      <c r="I102" s="94">
        <v>412.39</v>
      </c>
      <c r="J102" s="94">
        <f t="shared" si="11"/>
        <v>536.11</v>
      </c>
      <c r="K102" s="94">
        <f t="shared" si="8"/>
        <v>0</v>
      </c>
      <c r="L102" s="94">
        <f t="shared" si="9"/>
        <v>0</v>
      </c>
      <c r="M102" s="150">
        <f t="shared" si="10"/>
        <v>15.57</v>
      </c>
    </row>
    <row r="103" spans="1:13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G103+'3ª Medição'!H103</f>
        <v>0</v>
      </c>
      <c r="I103" s="94"/>
      <c r="J103" s="94"/>
      <c r="K103" s="94"/>
      <c r="L103" s="94">
        <f t="shared" si="9"/>
        <v>0</v>
      </c>
      <c r="M103" s="150">
        <f t="shared" si="10"/>
        <v>0</v>
      </c>
    </row>
    <row r="104" spans="1:13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G104+'3ª Medição'!H104</f>
        <v>0</v>
      </c>
      <c r="I104" s="94">
        <v>216.39</v>
      </c>
      <c r="J104" s="94">
        <f t="shared" si="11"/>
        <v>281.31</v>
      </c>
      <c r="K104" s="94">
        <f t="shared" si="8"/>
        <v>0</v>
      </c>
      <c r="L104" s="94">
        <f t="shared" si="9"/>
        <v>0</v>
      </c>
      <c r="M104" s="150">
        <f t="shared" si="10"/>
        <v>17.43</v>
      </c>
    </row>
    <row r="105" spans="1:13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G105+'3ª Medição'!H105</f>
        <v>0</v>
      </c>
      <c r="I105" s="94">
        <v>39.4</v>
      </c>
      <c r="J105" s="94">
        <f t="shared" si="11"/>
        <v>51.22</v>
      </c>
      <c r="K105" s="94">
        <f t="shared" si="8"/>
        <v>0</v>
      </c>
      <c r="L105" s="94">
        <f t="shared" si="9"/>
        <v>0</v>
      </c>
      <c r="M105" s="150">
        <f t="shared" si="10"/>
        <v>41.2</v>
      </c>
    </row>
    <row r="106" spans="1:13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G106+'3ª Medição'!H106</f>
        <v>0</v>
      </c>
      <c r="I106" s="94">
        <v>122.7</v>
      </c>
      <c r="J106" s="94">
        <f t="shared" si="11"/>
        <v>159.51</v>
      </c>
      <c r="K106" s="94">
        <f t="shared" si="8"/>
        <v>0</v>
      </c>
      <c r="L106" s="94">
        <f t="shared" si="9"/>
        <v>0</v>
      </c>
      <c r="M106" s="150">
        <f t="shared" si="10"/>
        <v>3.64</v>
      </c>
    </row>
    <row r="107" spans="1:13" s="8" customFormat="1">
      <c r="A107" s="85"/>
      <c r="B107" s="85"/>
      <c r="C107" s="85"/>
      <c r="D107" s="92"/>
      <c r="E107" s="85"/>
      <c r="F107" s="85"/>
      <c r="G107" s="93"/>
      <c r="H107" s="93"/>
      <c r="I107" s="94"/>
      <c r="J107" s="94"/>
      <c r="K107" s="94"/>
      <c r="L107" s="94">
        <f t="shared" si="9"/>
        <v>0</v>
      </c>
      <c r="M107" s="150">
        <f t="shared" si="10"/>
        <v>0</v>
      </c>
    </row>
    <row r="108" spans="1:13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/>
      <c r="I108" s="98"/>
      <c r="J108" s="98"/>
      <c r="K108" s="94"/>
      <c r="L108" s="94">
        <f t="shared" si="9"/>
        <v>0</v>
      </c>
      <c r="M108" s="150">
        <f t="shared" si="10"/>
        <v>0</v>
      </c>
    </row>
    <row r="109" spans="1:13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/>
      <c r="I109" s="94"/>
      <c r="J109" s="94"/>
      <c r="K109" s="94"/>
      <c r="L109" s="94">
        <f t="shared" si="9"/>
        <v>0</v>
      </c>
      <c r="M109" s="150">
        <f t="shared" si="10"/>
        <v>0</v>
      </c>
    </row>
    <row r="110" spans="1:13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G110+'3ª Medição'!H110</f>
        <v>0</v>
      </c>
      <c r="I110" s="112">
        <v>2430.33</v>
      </c>
      <c r="J110" s="94">
        <f>ROUND(F110*1.3,2)</f>
        <v>1.3</v>
      </c>
      <c r="K110" s="94">
        <f t="shared" si="8"/>
        <v>0</v>
      </c>
      <c r="L110" s="94">
        <f t="shared" si="9"/>
        <v>0</v>
      </c>
      <c r="M110" s="150">
        <f t="shared" si="10"/>
        <v>1</v>
      </c>
    </row>
    <row r="111" spans="1:13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G111+'3ª Medição'!H111</f>
        <v>0</v>
      </c>
      <c r="I111" s="94"/>
      <c r="J111" s="94"/>
      <c r="K111" s="94"/>
      <c r="L111" s="94">
        <f t="shared" si="9"/>
        <v>0</v>
      </c>
      <c r="M111" s="150">
        <f t="shared" si="10"/>
        <v>0</v>
      </c>
    </row>
    <row r="112" spans="1:13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G112+'3ª Medição'!H112</f>
        <v>0</v>
      </c>
      <c r="I112" s="94">
        <v>125.56</v>
      </c>
      <c r="J112" s="94">
        <v>163.22999999999999</v>
      </c>
      <c r="K112" s="94">
        <f t="shared" si="8"/>
        <v>0</v>
      </c>
      <c r="L112" s="94">
        <f t="shared" si="9"/>
        <v>0</v>
      </c>
      <c r="M112" s="150">
        <f t="shared" si="10"/>
        <v>48</v>
      </c>
    </row>
    <row r="113" spans="1:13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G113+'3ª Medição'!H113</f>
        <v>0</v>
      </c>
      <c r="I113" s="94">
        <v>105.96</v>
      </c>
      <c r="J113" s="94">
        <v>137.75</v>
      </c>
      <c r="K113" s="94">
        <f t="shared" si="8"/>
        <v>0</v>
      </c>
      <c r="L113" s="94">
        <f t="shared" si="9"/>
        <v>0</v>
      </c>
      <c r="M113" s="150">
        <f t="shared" si="10"/>
        <v>11</v>
      </c>
    </row>
    <row r="114" spans="1:13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G114+'3ª Medição'!H114</f>
        <v>0</v>
      </c>
      <c r="I114" s="94">
        <v>53.78</v>
      </c>
      <c r="J114" s="94">
        <f>ROUND(I114*1.3,2)</f>
        <v>69.91</v>
      </c>
      <c r="K114" s="94">
        <f t="shared" si="8"/>
        <v>0</v>
      </c>
      <c r="L114" s="94">
        <f t="shared" si="9"/>
        <v>0</v>
      </c>
      <c r="M114" s="150">
        <f t="shared" si="10"/>
        <v>23</v>
      </c>
    </row>
    <row r="115" spans="1:13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G115+'3ª Medição'!H115</f>
        <v>0</v>
      </c>
      <c r="I115" s="94">
        <v>62.89</v>
      </c>
      <c r="J115" s="94">
        <v>81.75</v>
      </c>
      <c r="K115" s="94">
        <f t="shared" si="8"/>
        <v>0</v>
      </c>
      <c r="L115" s="94">
        <f t="shared" si="9"/>
        <v>0</v>
      </c>
      <c r="M115" s="150">
        <f t="shared" si="10"/>
        <v>3</v>
      </c>
    </row>
    <row r="116" spans="1:13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G116+'3ª Medição'!H116</f>
        <v>0</v>
      </c>
      <c r="I116" s="94">
        <v>313.10000000000002</v>
      </c>
      <c r="J116" s="94">
        <v>407.03</v>
      </c>
      <c r="K116" s="94">
        <f t="shared" si="8"/>
        <v>0</v>
      </c>
      <c r="L116" s="94">
        <f t="shared" si="9"/>
        <v>0</v>
      </c>
      <c r="M116" s="150">
        <f t="shared" si="10"/>
        <v>2</v>
      </c>
    </row>
    <row r="117" spans="1:13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G117+'3ª Medição'!H117</f>
        <v>0</v>
      </c>
      <c r="I117" s="94">
        <v>42.38</v>
      </c>
      <c r="J117" s="94">
        <v>55.1</v>
      </c>
      <c r="K117" s="94">
        <f t="shared" si="8"/>
        <v>0</v>
      </c>
      <c r="L117" s="94">
        <f t="shared" si="9"/>
        <v>0</v>
      </c>
      <c r="M117" s="150">
        <f t="shared" si="10"/>
        <v>2</v>
      </c>
    </row>
    <row r="118" spans="1:13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G118+'3ª Medição'!H118</f>
        <v>0</v>
      </c>
      <c r="I118" s="94">
        <v>54.57</v>
      </c>
      <c r="J118" s="94">
        <v>70.94</v>
      </c>
      <c r="K118" s="94">
        <f t="shared" si="8"/>
        <v>0</v>
      </c>
      <c r="L118" s="94">
        <f t="shared" si="9"/>
        <v>0</v>
      </c>
      <c r="M118" s="150">
        <f t="shared" si="10"/>
        <v>87</v>
      </c>
    </row>
    <row r="119" spans="1:13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G119+'3ª Medição'!H119</f>
        <v>0</v>
      </c>
      <c r="I119" s="94">
        <v>7.37</v>
      </c>
      <c r="J119" s="94">
        <f>ROUND(I119*1.3,2)</f>
        <v>9.58</v>
      </c>
      <c r="K119" s="94">
        <f t="shared" si="8"/>
        <v>0</v>
      </c>
      <c r="L119" s="94">
        <f t="shared" si="9"/>
        <v>0</v>
      </c>
      <c r="M119" s="150">
        <f t="shared" si="10"/>
        <v>3</v>
      </c>
    </row>
    <row r="120" spans="1:13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G120+'3ª Medição'!H120</f>
        <v>0</v>
      </c>
      <c r="I120" s="94">
        <v>17.329999999999998</v>
      </c>
      <c r="J120" s="94">
        <f t="shared" ref="J120:J122" si="12">ROUND(I120*1.3,2)</f>
        <v>22.53</v>
      </c>
      <c r="K120" s="94">
        <f t="shared" si="8"/>
        <v>0</v>
      </c>
      <c r="L120" s="94">
        <f t="shared" si="9"/>
        <v>0</v>
      </c>
      <c r="M120" s="150">
        <f t="shared" si="10"/>
        <v>64</v>
      </c>
    </row>
    <row r="121" spans="1:13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G121+'3ª Medição'!H121</f>
        <v>0</v>
      </c>
      <c r="I121" s="94">
        <v>23.21</v>
      </c>
      <c r="J121" s="94">
        <f t="shared" si="12"/>
        <v>30.17</v>
      </c>
      <c r="K121" s="94">
        <f t="shared" si="8"/>
        <v>0</v>
      </c>
      <c r="L121" s="94">
        <f t="shared" si="9"/>
        <v>0</v>
      </c>
      <c r="M121" s="150">
        <f t="shared" si="10"/>
        <v>4</v>
      </c>
    </row>
    <row r="122" spans="1:13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G122+'3ª Medição'!H122</f>
        <v>0</v>
      </c>
      <c r="I122" s="94">
        <v>0</v>
      </c>
      <c r="J122" s="94">
        <f t="shared" si="12"/>
        <v>0</v>
      </c>
      <c r="K122" s="94">
        <f t="shared" si="8"/>
        <v>0</v>
      </c>
      <c r="L122" s="94">
        <f t="shared" si="9"/>
        <v>0</v>
      </c>
      <c r="M122" s="150">
        <f t="shared" si="10"/>
        <v>11</v>
      </c>
    </row>
    <row r="123" spans="1:13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G123+'3ª Medição'!H123</f>
        <v>0</v>
      </c>
      <c r="I123" s="94">
        <v>64.37</v>
      </c>
      <c r="J123" s="94">
        <f>ROUND(I123*1.3,2)</f>
        <v>83.68</v>
      </c>
      <c r="K123" s="94">
        <f t="shared" si="8"/>
        <v>0</v>
      </c>
      <c r="L123" s="94">
        <f t="shared" si="9"/>
        <v>0</v>
      </c>
      <c r="M123" s="150">
        <f t="shared" si="10"/>
        <v>82</v>
      </c>
    </row>
    <row r="124" spans="1:13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G124+'3ª Medição'!H124</f>
        <v>0</v>
      </c>
      <c r="I124" s="94">
        <v>17.329999999999998</v>
      </c>
      <c r="J124" s="94">
        <f>ROUND(I124*1.3,2)</f>
        <v>22.53</v>
      </c>
      <c r="K124" s="94">
        <f t="shared" si="8"/>
        <v>0</v>
      </c>
      <c r="L124" s="94">
        <f t="shared" si="9"/>
        <v>0</v>
      </c>
      <c r="M124" s="150">
        <f t="shared" si="10"/>
        <v>19</v>
      </c>
    </row>
    <row r="125" spans="1:13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G125+'3ª Medição'!H125</f>
        <v>0</v>
      </c>
      <c r="I125" s="94">
        <v>19.29</v>
      </c>
      <c r="J125" s="94">
        <f>ROUND(I125*1.3,2)</f>
        <v>25.08</v>
      </c>
      <c r="K125" s="94">
        <f t="shared" si="8"/>
        <v>0</v>
      </c>
      <c r="L125" s="94">
        <f t="shared" si="9"/>
        <v>0</v>
      </c>
      <c r="M125" s="150">
        <f t="shared" si="10"/>
        <v>11</v>
      </c>
    </row>
    <row r="126" spans="1:13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G126+'3ª Medição'!H126</f>
        <v>0</v>
      </c>
      <c r="I126" s="94">
        <v>21.25</v>
      </c>
      <c r="J126" s="94">
        <v>27.63</v>
      </c>
      <c r="K126" s="94">
        <f t="shared" si="8"/>
        <v>0</v>
      </c>
      <c r="L126" s="94">
        <f t="shared" si="9"/>
        <v>0</v>
      </c>
      <c r="M126" s="150">
        <f t="shared" si="10"/>
        <v>4</v>
      </c>
    </row>
    <row r="127" spans="1:13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G127+'3ª Medição'!H127</f>
        <v>0</v>
      </c>
      <c r="I127" s="94">
        <v>25.17</v>
      </c>
      <c r="J127" s="94">
        <f>ROUND(I127*1.3,2)</f>
        <v>32.72</v>
      </c>
      <c r="K127" s="94">
        <f t="shared" si="8"/>
        <v>0</v>
      </c>
      <c r="L127" s="94">
        <f t="shared" si="9"/>
        <v>0</v>
      </c>
      <c r="M127" s="150">
        <f t="shared" si="10"/>
        <v>1</v>
      </c>
    </row>
    <row r="128" spans="1:13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G128+'3ª Medição'!H128</f>
        <v>0</v>
      </c>
      <c r="I128" s="94">
        <v>19.29</v>
      </c>
      <c r="J128" s="94">
        <v>25.08</v>
      </c>
      <c r="K128" s="94">
        <f t="shared" si="8"/>
        <v>0</v>
      </c>
      <c r="L128" s="94">
        <f t="shared" si="9"/>
        <v>0</v>
      </c>
      <c r="M128" s="150">
        <f t="shared" si="10"/>
        <v>2</v>
      </c>
    </row>
    <row r="129" spans="1:13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G129+'3ª Medição'!H129</f>
        <v>0</v>
      </c>
      <c r="I129" s="94">
        <v>106.46</v>
      </c>
      <c r="J129" s="94">
        <v>138.4</v>
      </c>
      <c r="K129" s="94">
        <f t="shared" si="8"/>
        <v>0</v>
      </c>
      <c r="L129" s="94">
        <f t="shared" si="9"/>
        <v>0</v>
      </c>
      <c r="M129" s="150">
        <f t="shared" si="10"/>
        <v>37</v>
      </c>
    </row>
    <row r="130" spans="1:13" s="8" customFormat="1">
      <c r="A130" s="85"/>
      <c r="B130" s="85"/>
      <c r="C130" s="85"/>
      <c r="D130" s="92" t="s">
        <v>501</v>
      </c>
      <c r="E130" s="85"/>
      <c r="F130" s="85"/>
      <c r="G130" s="93"/>
      <c r="H130" s="93"/>
      <c r="I130" s="94"/>
      <c r="J130" s="94"/>
      <c r="K130" s="94"/>
      <c r="L130" s="94">
        <f t="shared" si="9"/>
        <v>0</v>
      </c>
      <c r="M130" s="150">
        <f t="shared" si="10"/>
        <v>0</v>
      </c>
    </row>
    <row r="131" spans="1:13" s="8" customFormat="1">
      <c r="A131" s="85"/>
      <c r="B131" s="85"/>
      <c r="C131" s="85"/>
      <c r="D131" s="100" t="s">
        <v>139</v>
      </c>
      <c r="E131" s="85"/>
      <c r="F131" s="85"/>
      <c r="G131" s="93"/>
      <c r="H131" s="93"/>
      <c r="I131" s="94"/>
      <c r="J131" s="94"/>
      <c r="K131" s="94"/>
      <c r="L131" s="94">
        <f t="shared" si="9"/>
        <v>0</v>
      </c>
      <c r="M131" s="150">
        <f t="shared" si="10"/>
        <v>0</v>
      </c>
    </row>
    <row r="132" spans="1:13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G132+'3ª Medição'!H132</f>
        <v>0</v>
      </c>
      <c r="I132" s="94">
        <v>184.36</v>
      </c>
      <c r="J132" s="94">
        <v>239.67</v>
      </c>
      <c r="K132" s="94">
        <f t="shared" si="8"/>
        <v>0</v>
      </c>
      <c r="L132" s="94">
        <f t="shared" si="9"/>
        <v>0</v>
      </c>
      <c r="M132" s="150">
        <f t="shared" si="10"/>
        <v>1</v>
      </c>
    </row>
    <row r="133" spans="1:13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G133+'3ª Medição'!H133</f>
        <v>0</v>
      </c>
      <c r="I133" s="94">
        <v>112.58</v>
      </c>
      <c r="J133" s="94">
        <v>146.35</v>
      </c>
      <c r="K133" s="94">
        <f t="shared" si="8"/>
        <v>0</v>
      </c>
      <c r="L133" s="94">
        <f t="shared" si="9"/>
        <v>0</v>
      </c>
      <c r="M133" s="150">
        <f t="shared" si="10"/>
        <v>1</v>
      </c>
    </row>
    <row r="134" spans="1:13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G134+'3ª Medição'!H134</f>
        <v>0</v>
      </c>
      <c r="I134" s="94">
        <v>102.78</v>
      </c>
      <c r="J134" s="94">
        <v>133.61000000000001</v>
      </c>
      <c r="K134" s="94">
        <f t="shared" si="8"/>
        <v>0</v>
      </c>
      <c r="L134" s="94">
        <f t="shared" si="9"/>
        <v>0</v>
      </c>
      <c r="M134" s="150">
        <f t="shared" si="10"/>
        <v>1</v>
      </c>
    </row>
    <row r="135" spans="1:13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G135+'3ª Medição'!H135</f>
        <v>0</v>
      </c>
      <c r="I135" s="94">
        <v>104.12</v>
      </c>
      <c r="J135" s="94">
        <v>135.35</v>
      </c>
      <c r="K135" s="94">
        <f t="shared" si="8"/>
        <v>0</v>
      </c>
      <c r="L135" s="94">
        <f t="shared" si="9"/>
        <v>0</v>
      </c>
      <c r="M135" s="150">
        <f t="shared" si="10"/>
        <v>1</v>
      </c>
    </row>
    <row r="136" spans="1:13" s="8" customFormat="1">
      <c r="A136" s="85"/>
      <c r="B136" s="85"/>
      <c r="C136" s="85"/>
      <c r="D136" s="92" t="s">
        <v>501</v>
      </c>
      <c r="E136" s="85"/>
      <c r="F136" s="85"/>
      <c r="G136" s="93"/>
      <c r="H136" s="93"/>
      <c r="I136" s="94"/>
      <c r="J136" s="94"/>
      <c r="K136" s="94"/>
      <c r="L136" s="94">
        <f t="shared" si="9"/>
        <v>0</v>
      </c>
      <c r="M136" s="150">
        <f t="shared" si="10"/>
        <v>0</v>
      </c>
    </row>
    <row r="137" spans="1:13" s="3" customFormat="1">
      <c r="A137" s="609" t="s">
        <v>144</v>
      </c>
      <c r="B137" s="609"/>
      <c r="C137" s="609"/>
      <c r="D137" s="609"/>
      <c r="E137" s="609"/>
      <c r="F137" s="85"/>
      <c r="G137" s="93"/>
      <c r="H137" s="93"/>
      <c r="I137" s="94"/>
      <c r="J137" s="94"/>
      <c r="K137" s="94"/>
      <c r="L137" s="94">
        <f t="shared" si="9"/>
        <v>0</v>
      </c>
      <c r="M137" s="150">
        <f t="shared" si="10"/>
        <v>0</v>
      </c>
    </row>
    <row r="138" spans="1:13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G138+'3ª Medição'!H138</f>
        <v>0</v>
      </c>
      <c r="I138" s="94">
        <v>184.36</v>
      </c>
      <c r="J138" s="94">
        <v>239.67</v>
      </c>
      <c r="K138" s="94">
        <f t="shared" si="8"/>
        <v>0</v>
      </c>
      <c r="L138" s="94">
        <f t="shared" si="9"/>
        <v>0</v>
      </c>
      <c r="M138" s="150">
        <f t="shared" si="10"/>
        <v>2</v>
      </c>
    </row>
    <row r="139" spans="1:13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G139+'3ª Medição'!H139</f>
        <v>0</v>
      </c>
      <c r="I139" s="94">
        <v>29.09</v>
      </c>
      <c r="J139" s="94">
        <v>37.82</v>
      </c>
      <c r="K139" s="94">
        <f t="shared" si="8"/>
        <v>0</v>
      </c>
      <c r="L139" s="94">
        <f t="shared" si="9"/>
        <v>0</v>
      </c>
      <c r="M139" s="150">
        <f t="shared" si="10"/>
        <v>2</v>
      </c>
    </row>
    <row r="140" spans="1:13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G140+'3ª Medição'!H140</f>
        <v>0</v>
      </c>
      <c r="I140" s="94">
        <v>104.12</v>
      </c>
      <c r="J140" s="94">
        <v>135.35</v>
      </c>
      <c r="K140" s="94">
        <f t="shared" si="8"/>
        <v>0</v>
      </c>
      <c r="L140" s="94">
        <f t="shared" si="9"/>
        <v>0</v>
      </c>
      <c r="M140" s="150">
        <f t="shared" si="10"/>
        <v>3</v>
      </c>
    </row>
    <row r="141" spans="1:13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G141+'3ª Medição'!H141</f>
        <v>0</v>
      </c>
      <c r="I141" s="94">
        <v>63.58</v>
      </c>
      <c r="J141" s="94">
        <v>82.65</v>
      </c>
      <c r="K141" s="94">
        <f t="shared" si="8"/>
        <v>0</v>
      </c>
      <c r="L141" s="94">
        <f t="shared" si="9"/>
        <v>0</v>
      </c>
      <c r="M141" s="150">
        <f t="shared" si="10"/>
        <v>2</v>
      </c>
    </row>
    <row r="142" spans="1:13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G142+'3ª Medição'!H142</f>
        <v>0</v>
      </c>
      <c r="I142" s="94">
        <v>19.48</v>
      </c>
      <c r="J142" s="94">
        <v>25.32</v>
      </c>
      <c r="K142" s="94">
        <f t="shared" si="8"/>
        <v>0</v>
      </c>
      <c r="L142" s="94">
        <f t="shared" si="9"/>
        <v>0</v>
      </c>
      <c r="M142" s="150">
        <f t="shared" si="10"/>
        <v>10</v>
      </c>
    </row>
    <row r="143" spans="1:13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G143+'3ª Medição'!H143</f>
        <v>0</v>
      </c>
      <c r="I143" s="94">
        <v>22.42</v>
      </c>
      <c r="J143" s="94">
        <v>29.14</v>
      </c>
      <c r="K143" s="94">
        <f t="shared" si="8"/>
        <v>0</v>
      </c>
      <c r="L143" s="94">
        <f t="shared" si="9"/>
        <v>0</v>
      </c>
      <c r="M143" s="150">
        <f t="shared" si="10"/>
        <v>10</v>
      </c>
    </row>
    <row r="144" spans="1:13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G144+'3ª Medição'!H144</f>
        <v>0</v>
      </c>
      <c r="I144" s="94">
        <v>39.93</v>
      </c>
      <c r="J144" s="94">
        <v>46.98</v>
      </c>
      <c r="K144" s="94">
        <f t="shared" ref="K144:K207" si="13">J144*G144</f>
        <v>0</v>
      </c>
      <c r="L144" s="94">
        <f t="shared" ref="L144:L207" si="14">H144*J144</f>
        <v>0</v>
      </c>
      <c r="M144" s="150">
        <f t="shared" ref="M144:M207" si="15">F144-H144</f>
        <v>5</v>
      </c>
    </row>
    <row r="145" spans="1:13" s="3" customFormat="1">
      <c r="A145" s="85"/>
      <c r="B145" s="85"/>
      <c r="C145" s="85"/>
      <c r="D145" s="92"/>
      <c r="E145" s="85"/>
      <c r="F145" s="85"/>
      <c r="G145" s="93"/>
      <c r="H145" s="93"/>
      <c r="I145" s="94"/>
      <c r="J145" s="94"/>
      <c r="K145" s="94"/>
      <c r="L145" s="94">
        <f t="shared" si="14"/>
        <v>0</v>
      </c>
      <c r="M145" s="150">
        <f t="shared" si="15"/>
        <v>0</v>
      </c>
    </row>
    <row r="146" spans="1:13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/>
      <c r="I146" s="94"/>
      <c r="J146" s="94"/>
      <c r="K146" s="94"/>
      <c r="L146" s="94">
        <f t="shared" si="14"/>
        <v>0</v>
      </c>
      <c r="M146" s="150">
        <f t="shared" si="15"/>
        <v>0</v>
      </c>
    </row>
    <row r="147" spans="1:13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G147+'3ª Medição'!H147</f>
        <v>0</v>
      </c>
      <c r="I147" s="94">
        <v>59.31</v>
      </c>
      <c r="J147" s="94">
        <v>77.099999999999994</v>
      </c>
      <c r="K147" s="94">
        <f t="shared" si="13"/>
        <v>0</v>
      </c>
      <c r="L147" s="94">
        <f t="shared" si="14"/>
        <v>0</v>
      </c>
      <c r="M147" s="150">
        <f t="shared" si="15"/>
        <v>12</v>
      </c>
    </row>
    <row r="148" spans="1:13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G148+'3ª Medição'!H148</f>
        <v>0</v>
      </c>
      <c r="I148" s="94">
        <v>64.37</v>
      </c>
      <c r="J148" s="94">
        <v>83.68</v>
      </c>
      <c r="K148" s="94">
        <f t="shared" si="13"/>
        <v>0</v>
      </c>
      <c r="L148" s="94">
        <f t="shared" si="14"/>
        <v>0</v>
      </c>
      <c r="M148" s="150">
        <f t="shared" si="15"/>
        <v>12</v>
      </c>
    </row>
    <row r="149" spans="1:13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G149+'3ª Medição'!H149</f>
        <v>0</v>
      </c>
      <c r="I149" s="94">
        <v>12.82</v>
      </c>
      <c r="J149" s="94">
        <v>16.66</v>
      </c>
      <c r="K149" s="94">
        <f t="shared" si="13"/>
        <v>0</v>
      </c>
      <c r="L149" s="94">
        <f t="shared" si="14"/>
        <v>0</v>
      </c>
      <c r="M149" s="150">
        <f t="shared" si="15"/>
        <v>12</v>
      </c>
    </row>
    <row r="150" spans="1:13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G150+'3ª Medição'!H150</f>
        <v>0</v>
      </c>
      <c r="I150" s="94">
        <v>59.47</v>
      </c>
      <c r="J150" s="94">
        <v>77.31</v>
      </c>
      <c r="K150" s="94">
        <f t="shared" si="13"/>
        <v>0</v>
      </c>
      <c r="L150" s="94">
        <f t="shared" si="14"/>
        <v>0</v>
      </c>
      <c r="M150" s="150">
        <f t="shared" si="15"/>
        <v>9</v>
      </c>
    </row>
    <row r="151" spans="1:13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G151+'3ª Medição'!H151</f>
        <v>0</v>
      </c>
      <c r="I151" s="94">
        <v>2283.33</v>
      </c>
      <c r="J151" s="94">
        <v>2968.33</v>
      </c>
      <c r="K151" s="94">
        <f t="shared" si="13"/>
        <v>0</v>
      </c>
      <c r="L151" s="94">
        <f t="shared" si="14"/>
        <v>0</v>
      </c>
      <c r="M151" s="150">
        <f t="shared" si="15"/>
        <v>1</v>
      </c>
    </row>
    <row r="152" spans="1:13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G152+'3ª Medição'!H152</f>
        <v>0</v>
      </c>
      <c r="I152" s="94">
        <v>911.33</v>
      </c>
      <c r="J152" s="94">
        <f>ROUND(I152*1.3,2)</f>
        <v>1184.73</v>
      </c>
      <c r="K152" s="94">
        <f t="shared" si="13"/>
        <v>0</v>
      </c>
      <c r="L152" s="94">
        <f t="shared" si="14"/>
        <v>0</v>
      </c>
      <c r="M152" s="150">
        <f t="shared" si="15"/>
        <v>1</v>
      </c>
    </row>
    <row r="153" spans="1:13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G153+'3ª Medição'!H153</f>
        <v>0</v>
      </c>
      <c r="I153" s="94">
        <v>911.33</v>
      </c>
      <c r="J153" s="94">
        <f>ROUND(I153*1.3,2)</f>
        <v>1184.73</v>
      </c>
      <c r="K153" s="94">
        <f t="shared" si="13"/>
        <v>0</v>
      </c>
      <c r="L153" s="94">
        <f t="shared" si="14"/>
        <v>0</v>
      </c>
      <c r="M153" s="150">
        <f t="shared" si="15"/>
        <v>1</v>
      </c>
    </row>
    <row r="154" spans="1:13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G154+'3ª Medição'!H154</f>
        <v>0</v>
      </c>
      <c r="I154" s="94">
        <v>8.35</v>
      </c>
      <c r="J154" s="94">
        <v>10.85</v>
      </c>
      <c r="K154" s="94">
        <f t="shared" si="13"/>
        <v>0</v>
      </c>
      <c r="L154" s="94">
        <f t="shared" si="14"/>
        <v>0</v>
      </c>
      <c r="M154" s="150">
        <f t="shared" si="15"/>
        <v>2</v>
      </c>
    </row>
    <row r="155" spans="1:13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G155+'3ª Medição'!H155</f>
        <v>0</v>
      </c>
      <c r="I155" s="94">
        <v>50.59</v>
      </c>
      <c r="J155" s="94">
        <v>65.77</v>
      </c>
      <c r="K155" s="94">
        <f t="shared" si="13"/>
        <v>0</v>
      </c>
      <c r="L155" s="94">
        <f t="shared" si="14"/>
        <v>0</v>
      </c>
      <c r="M155" s="150">
        <f t="shared" si="15"/>
        <v>2</v>
      </c>
    </row>
    <row r="156" spans="1:13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G156+'3ª Medição'!H156</f>
        <v>0</v>
      </c>
      <c r="I156" s="94">
        <v>120.66</v>
      </c>
      <c r="J156" s="94">
        <v>156.86000000000001</v>
      </c>
      <c r="K156" s="94">
        <f t="shared" si="13"/>
        <v>0</v>
      </c>
      <c r="L156" s="94">
        <f t="shared" si="14"/>
        <v>0</v>
      </c>
      <c r="M156" s="150">
        <f t="shared" si="15"/>
        <v>1</v>
      </c>
    </row>
    <row r="157" spans="1:13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G157+'3ª Medição'!H157</f>
        <v>0</v>
      </c>
      <c r="I157" s="94">
        <v>135.94999999999999</v>
      </c>
      <c r="J157" s="94">
        <v>176.74</v>
      </c>
      <c r="K157" s="94">
        <f t="shared" si="13"/>
        <v>0</v>
      </c>
      <c r="L157" s="94">
        <f t="shared" si="14"/>
        <v>0</v>
      </c>
      <c r="M157" s="150">
        <f t="shared" si="15"/>
        <v>3</v>
      </c>
    </row>
    <row r="158" spans="1:13" s="3" customFormat="1">
      <c r="A158" s="85"/>
      <c r="B158" s="85"/>
      <c r="C158" s="85"/>
      <c r="D158" s="92"/>
      <c r="E158" s="85"/>
      <c r="F158" s="85"/>
      <c r="G158" s="93"/>
      <c r="H158" s="93"/>
      <c r="I158" s="94"/>
      <c r="J158" s="94"/>
      <c r="K158" s="94"/>
      <c r="L158" s="94">
        <f t="shared" si="14"/>
        <v>0</v>
      </c>
      <c r="M158" s="150">
        <f t="shared" si="15"/>
        <v>0</v>
      </c>
    </row>
    <row r="159" spans="1:13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/>
      <c r="I159" s="98"/>
      <c r="J159" s="98"/>
      <c r="K159" s="94"/>
      <c r="L159" s="94">
        <f t="shared" si="14"/>
        <v>0</v>
      </c>
      <c r="M159" s="150">
        <f t="shared" si="15"/>
        <v>0</v>
      </c>
    </row>
    <row r="160" spans="1:13" s="3" customFormat="1">
      <c r="A160" s="86"/>
      <c r="B160" s="86"/>
      <c r="C160" s="89"/>
      <c r="D160" s="96" t="s">
        <v>167</v>
      </c>
      <c r="E160" s="86"/>
      <c r="F160" s="86"/>
      <c r="G160" s="97"/>
      <c r="H160" s="93"/>
      <c r="I160" s="98"/>
      <c r="J160" s="98"/>
      <c r="K160" s="94"/>
      <c r="L160" s="94">
        <f t="shared" si="14"/>
        <v>0</v>
      </c>
      <c r="M160" s="150">
        <f t="shared" si="15"/>
        <v>0</v>
      </c>
    </row>
    <row r="161" spans="1:13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G161+'3ª Medição'!H161</f>
        <v>0</v>
      </c>
      <c r="I161" s="94">
        <v>127.79</v>
      </c>
      <c r="J161" s="94">
        <f>ROUND(I161*1.3,2)</f>
        <v>166.13</v>
      </c>
      <c r="K161" s="94">
        <f t="shared" si="13"/>
        <v>0</v>
      </c>
      <c r="L161" s="94">
        <f t="shared" si="14"/>
        <v>0</v>
      </c>
      <c r="M161" s="150">
        <f t="shared" si="15"/>
        <v>3</v>
      </c>
    </row>
    <row r="162" spans="1:13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G162+'3ª Medição'!H162</f>
        <v>0</v>
      </c>
      <c r="I162" s="94">
        <v>304.19</v>
      </c>
      <c r="J162" s="94">
        <f t="shared" ref="J162:J207" si="16">ROUND(I162*1.3,2)</f>
        <v>395.45</v>
      </c>
      <c r="K162" s="94">
        <f t="shared" si="13"/>
        <v>0</v>
      </c>
      <c r="L162" s="94">
        <f t="shared" si="14"/>
        <v>0</v>
      </c>
      <c r="M162" s="150">
        <f t="shared" si="15"/>
        <v>4</v>
      </c>
    </row>
    <row r="163" spans="1:13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G163+'3ª Medição'!H163</f>
        <v>0</v>
      </c>
      <c r="I163" s="94">
        <v>39.380000000000003</v>
      </c>
      <c r="J163" s="94">
        <f t="shared" si="16"/>
        <v>51.19</v>
      </c>
      <c r="K163" s="94">
        <f t="shared" si="13"/>
        <v>0</v>
      </c>
      <c r="L163" s="94">
        <f t="shared" si="14"/>
        <v>0</v>
      </c>
      <c r="M163" s="150">
        <f t="shared" si="15"/>
        <v>7</v>
      </c>
    </row>
    <row r="164" spans="1:13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G164+'3ª Medição'!H164</f>
        <v>0</v>
      </c>
      <c r="I164" s="94">
        <v>83.5</v>
      </c>
      <c r="J164" s="94">
        <f t="shared" si="16"/>
        <v>108.55</v>
      </c>
      <c r="K164" s="94">
        <f t="shared" si="13"/>
        <v>0</v>
      </c>
      <c r="L164" s="94">
        <f t="shared" si="14"/>
        <v>0</v>
      </c>
      <c r="M164" s="150">
        <f t="shared" si="15"/>
        <v>17</v>
      </c>
    </row>
    <row r="165" spans="1:13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G165+'3ª Medição'!H165</f>
        <v>0</v>
      </c>
      <c r="I165" s="94">
        <v>2000.78</v>
      </c>
      <c r="J165" s="94">
        <f t="shared" si="16"/>
        <v>2601.0100000000002</v>
      </c>
      <c r="K165" s="94">
        <f t="shared" si="13"/>
        <v>0</v>
      </c>
      <c r="L165" s="94">
        <f t="shared" si="14"/>
        <v>0</v>
      </c>
      <c r="M165" s="150">
        <f t="shared" si="15"/>
        <v>1</v>
      </c>
    </row>
    <row r="166" spans="1:13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G166+'3ª Medição'!H166</f>
        <v>0</v>
      </c>
      <c r="I166" s="94">
        <v>240.3</v>
      </c>
      <c r="J166" s="94">
        <f t="shared" si="16"/>
        <v>312.39</v>
      </c>
      <c r="K166" s="94">
        <f t="shared" si="13"/>
        <v>0</v>
      </c>
      <c r="L166" s="94">
        <f t="shared" si="14"/>
        <v>0</v>
      </c>
      <c r="M166" s="150">
        <f t="shared" si="15"/>
        <v>1</v>
      </c>
    </row>
    <row r="167" spans="1:13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G167+'3ª Medição'!H167</f>
        <v>0</v>
      </c>
      <c r="I167" s="94">
        <v>988.16</v>
      </c>
      <c r="J167" s="94">
        <v>1284.5999999999999</v>
      </c>
      <c r="K167" s="94">
        <f t="shared" si="13"/>
        <v>0</v>
      </c>
      <c r="L167" s="94">
        <f t="shared" si="14"/>
        <v>0</v>
      </c>
      <c r="M167" s="150">
        <f t="shared" si="15"/>
        <v>1</v>
      </c>
    </row>
    <row r="168" spans="1:13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G168+'3ª Medição'!H168</f>
        <v>0</v>
      </c>
      <c r="I168" s="94">
        <v>1597.33</v>
      </c>
      <c r="J168" s="94">
        <f t="shared" si="16"/>
        <v>2076.5300000000002</v>
      </c>
      <c r="K168" s="94">
        <f t="shared" si="13"/>
        <v>0</v>
      </c>
      <c r="L168" s="94">
        <f t="shared" si="14"/>
        <v>0</v>
      </c>
      <c r="M168" s="150">
        <f t="shared" si="15"/>
        <v>15.25</v>
      </c>
    </row>
    <row r="169" spans="1:13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G169+'3ª Medição'!H169</f>
        <v>0</v>
      </c>
      <c r="I169" s="94">
        <v>1598.6</v>
      </c>
      <c r="J169" s="94">
        <f t="shared" si="16"/>
        <v>2078.1799999999998</v>
      </c>
      <c r="K169" s="94">
        <f t="shared" si="13"/>
        <v>0</v>
      </c>
      <c r="L169" s="94">
        <f t="shared" si="14"/>
        <v>0</v>
      </c>
      <c r="M169" s="150">
        <f t="shared" si="15"/>
        <v>2.35</v>
      </c>
    </row>
    <row r="170" spans="1:13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G170+'3ª Medição'!H170</f>
        <v>0</v>
      </c>
      <c r="I170" s="94">
        <v>120.66</v>
      </c>
      <c r="J170" s="94">
        <f t="shared" si="16"/>
        <v>156.86000000000001</v>
      </c>
      <c r="K170" s="94">
        <f t="shared" si="13"/>
        <v>0</v>
      </c>
      <c r="L170" s="94">
        <f t="shared" si="14"/>
        <v>0</v>
      </c>
      <c r="M170" s="150">
        <f t="shared" si="15"/>
        <v>21.6</v>
      </c>
    </row>
    <row r="171" spans="1:13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G171+'3ª Medição'!H171</f>
        <v>0</v>
      </c>
      <c r="I171" s="94">
        <v>304.19</v>
      </c>
      <c r="J171" s="94">
        <f t="shared" si="16"/>
        <v>395.45</v>
      </c>
      <c r="K171" s="94">
        <f t="shared" si="13"/>
        <v>0</v>
      </c>
      <c r="L171" s="94">
        <f t="shared" si="14"/>
        <v>0</v>
      </c>
      <c r="M171" s="150">
        <f t="shared" si="15"/>
        <v>1</v>
      </c>
    </row>
    <row r="172" spans="1:13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G172+'3ª Medição'!H172</f>
        <v>0</v>
      </c>
      <c r="I172" s="94">
        <v>245.39</v>
      </c>
      <c r="J172" s="94">
        <f t="shared" si="16"/>
        <v>319.01</v>
      </c>
      <c r="K172" s="94">
        <f t="shared" si="13"/>
        <v>0</v>
      </c>
      <c r="L172" s="94">
        <f t="shared" si="14"/>
        <v>0</v>
      </c>
      <c r="M172" s="150">
        <f t="shared" si="15"/>
        <v>17</v>
      </c>
    </row>
    <row r="173" spans="1:13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G173+'3ª Medição'!H173</f>
        <v>0</v>
      </c>
      <c r="I173" s="94">
        <v>59.19</v>
      </c>
      <c r="J173" s="94">
        <f t="shared" si="16"/>
        <v>76.95</v>
      </c>
      <c r="K173" s="94">
        <f t="shared" si="13"/>
        <v>0</v>
      </c>
      <c r="L173" s="94">
        <f t="shared" si="14"/>
        <v>0</v>
      </c>
      <c r="M173" s="150">
        <f t="shared" si="15"/>
        <v>5</v>
      </c>
    </row>
    <row r="174" spans="1:13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G174+'3ª Medição'!H174</f>
        <v>0</v>
      </c>
      <c r="I174" s="94">
        <v>245.39</v>
      </c>
      <c r="J174" s="94">
        <f t="shared" si="16"/>
        <v>319.01</v>
      </c>
      <c r="K174" s="94">
        <f t="shared" si="13"/>
        <v>0</v>
      </c>
      <c r="L174" s="94">
        <f t="shared" si="14"/>
        <v>0</v>
      </c>
      <c r="M174" s="150">
        <f t="shared" si="15"/>
        <v>10</v>
      </c>
    </row>
    <row r="175" spans="1:13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G175+'3ª Medição'!H175</f>
        <v>0</v>
      </c>
      <c r="I175" s="94">
        <v>127.79</v>
      </c>
      <c r="J175" s="94">
        <f t="shared" si="16"/>
        <v>166.13</v>
      </c>
      <c r="K175" s="94">
        <f t="shared" si="13"/>
        <v>0</v>
      </c>
      <c r="L175" s="94">
        <f t="shared" si="14"/>
        <v>0</v>
      </c>
      <c r="M175" s="150">
        <f t="shared" si="15"/>
        <v>3</v>
      </c>
    </row>
    <row r="176" spans="1:13" s="3" customFormat="1">
      <c r="A176" s="610" t="s">
        <v>188</v>
      </c>
      <c r="B176" s="611"/>
      <c r="C176" s="611"/>
      <c r="D176" s="611"/>
      <c r="E176" s="612"/>
      <c r="F176" s="85"/>
      <c r="G176" s="93"/>
      <c r="H176" s="93"/>
      <c r="I176" s="94"/>
      <c r="J176" s="94"/>
      <c r="K176" s="94"/>
      <c r="L176" s="94">
        <f t="shared" si="14"/>
        <v>0</v>
      </c>
      <c r="M176" s="150">
        <f t="shared" si="15"/>
        <v>0</v>
      </c>
    </row>
    <row r="177" spans="1:13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G177+'3ª Medição'!H177</f>
        <v>0</v>
      </c>
      <c r="I177" s="94">
        <v>57.04</v>
      </c>
      <c r="J177" s="94">
        <f t="shared" si="16"/>
        <v>74.150000000000006</v>
      </c>
      <c r="K177" s="94">
        <f t="shared" si="13"/>
        <v>0</v>
      </c>
      <c r="L177" s="94">
        <f t="shared" si="14"/>
        <v>0</v>
      </c>
      <c r="M177" s="150">
        <f t="shared" si="15"/>
        <v>3</v>
      </c>
    </row>
    <row r="178" spans="1:13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G178+'3ª Medição'!H178</f>
        <v>0</v>
      </c>
      <c r="I178" s="94">
        <v>133.66999999999999</v>
      </c>
      <c r="J178" s="94">
        <v>173.78</v>
      </c>
      <c r="K178" s="94">
        <f t="shared" si="13"/>
        <v>0</v>
      </c>
      <c r="L178" s="94">
        <f t="shared" si="14"/>
        <v>0</v>
      </c>
      <c r="M178" s="150">
        <f t="shared" si="15"/>
        <v>8</v>
      </c>
    </row>
    <row r="179" spans="1:13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G179+'3ª Medição'!H179</f>
        <v>0</v>
      </c>
      <c r="I179" s="94">
        <v>66.84</v>
      </c>
      <c r="J179" s="94">
        <f t="shared" si="16"/>
        <v>86.89</v>
      </c>
      <c r="K179" s="94">
        <f t="shared" si="13"/>
        <v>0</v>
      </c>
      <c r="L179" s="94">
        <f t="shared" si="14"/>
        <v>0</v>
      </c>
      <c r="M179" s="150">
        <f t="shared" si="15"/>
        <v>20</v>
      </c>
    </row>
    <row r="180" spans="1:13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>G180+'3ª Medição'!H180</f>
        <v>0</v>
      </c>
      <c r="I180" s="94">
        <v>1992.15</v>
      </c>
      <c r="J180" s="94">
        <f t="shared" si="16"/>
        <v>2589.8000000000002</v>
      </c>
      <c r="K180" s="94">
        <f t="shared" si="13"/>
        <v>0</v>
      </c>
      <c r="L180" s="94">
        <f t="shared" si="14"/>
        <v>0</v>
      </c>
      <c r="M180" s="150">
        <f t="shared" si="15"/>
        <v>2</v>
      </c>
    </row>
    <row r="181" spans="1:13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G181+'3ª Medição'!H181</f>
        <v>0</v>
      </c>
      <c r="I181" s="94">
        <v>38.9</v>
      </c>
      <c r="J181" s="94">
        <f t="shared" si="16"/>
        <v>50.57</v>
      </c>
      <c r="K181" s="94">
        <f t="shared" si="13"/>
        <v>0</v>
      </c>
      <c r="L181" s="94">
        <f t="shared" si="14"/>
        <v>0</v>
      </c>
      <c r="M181" s="150">
        <f t="shared" si="15"/>
        <v>1</v>
      </c>
    </row>
    <row r="182" spans="1:13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G182+'3ª Medição'!H182</f>
        <v>0</v>
      </c>
      <c r="I182" s="94">
        <v>8.4700000000000006</v>
      </c>
      <c r="J182" s="94">
        <f t="shared" si="16"/>
        <v>11.01</v>
      </c>
      <c r="K182" s="94">
        <f t="shared" si="13"/>
        <v>0</v>
      </c>
      <c r="L182" s="94">
        <f t="shared" si="14"/>
        <v>0</v>
      </c>
      <c r="M182" s="150">
        <f t="shared" si="15"/>
        <v>1</v>
      </c>
    </row>
    <row r="183" spans="1:13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G183+'3ª Medição'!H183</f>
        <v>0</v>
      </c>
      <c r="I183" s="94">
        <v>35.18</v>
      </c>
      <c r="J183" s="94">
        <f t="shared" si="16"/>
        <v>45.73</v>
      </c>
      <c r="K183" s="94">
        <f t="shared" si="13"/>
        <v>0</v>
      </c>
      <c r="L183" s="94">
        <f t="shared" si="14"/>
        <v>0</v>
      </c>
      <c r="M183" s="150">
        <f t="shared" si="15"/>
        <v>2</v>
      </c>
    </row>
    <row r="184" spans="1:13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G184+'3ª Medição'!H184</f>
        <v>0</v>
      </c>
      <c r="I184" s="94">
        <v>27.64</v>
      </c>
      <c r="J184" s="94">
        <f t="shared" si="16"/>
        <v>35.93</v>
      </c>
      <c r="K184" s="94">
        <f t="shared" si="13"/>
        <v>0</v>
      </c>
      <c r="L184" s="94">
        <f t="shared" si="14"/>
        <v>0</v>
      </c>
      <c r="M184" s="150">
        <f t="shared" si="15"/>
        <v>11</v>
      </c>
    </row>
    <row r="185" spans="1:13" s="3" customFormat="1">
      <c r="A185" s="610" t="s">
        <v>198</v>
      </c>
      <c r="B185" s="611"/>
      <c r="C185" s="611"/>
      <c r="D185" s="611"/>
      <c r="E185" s="612"/>
      <c r="F185" s="85"/>
      <c r="G185" s="93"/>
      <c r="H185" s="93"/>
      <c r="I185" s="94"/>
      <c r="J185" s="94"/>
      <c r="K185" s="94"/>
      <c r="L185" s="94">
        <f t="shared" si="14"/>
        <v>0</v>
      </c>
      <c r="M185" s="150">
        <f t="shared" si="15"/>
        <v>0</v>
      </c>
    </row>
    <row r="186" spans="1:13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G186+'3ª Medição'!H186</f>
        <v>0</v>
      </c>
      <c r="I186" s="94">
        <v>45.47</v>
      </c>
      <c r="J186" s="94">
        <v>59.12</v>
      </c>
      <c r="K186" s="94">
        <f t="shared" si="13"/>
        <v>0</v>
      </c>
      <c r="L186" s="94">
        <f t="shared" si="14"/>
        <v>0</v>
      </c>
      <c r="M186" s="150">
        <f t="shared" si="15"/>
        <v>38</v>
      </c>
    </row>
    <row r="187" spans="1:13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>G187+'3ª Medição'!H187</f>
        <v>0</v>
      </c>
      <c r="I187" s="94">
        <v>65.069999999999993</v>
      </c>
      <c r="J187" s="94">
        <v>84.6</v>
      </c>
      <c r="K187" s="94">
        <f t="shared" si="13"/>
        <v>0</v>
      </c>
      <c r="L187" s="94">
        <f t="shared" si="14"/>
        <v>0</v>
      </c>
      <c r="M187" s="150">
        <f t="shared" si="15"/>
        <v>8</v>
      </c>
    </row>
    <row r="188" spans="1:13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G188+'3ª Medição'!H188</f>
        <v>0</v>
      </c>
      <c r="I188" s="94">
        <v>45.47</v>
      </c>
      <c r="J188" s="94">
        <v>59.12</v>
      </c>
      <c r="K188" s="94">
        <f t="shared" si="13"/>
        <v>0</v>
      </c>
      <c r="L188" s="94">
        <f t="shared" si="14"/>
        <v>0</v>
      </c>
      <c r="M188" s="150">
        <f t="shared" si="15"/>
        <v>38</v>
      </c>
    </row>
    <row r="189" spans="1:13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G189+'3ª Medição'!H189</f>
        <v>0</v>
      </c>
      <c r="I189" s="94">
        <v>55.27</v>
      </c>
      <c r="J189" s="94">
        <v>71.86</v>
      </c>
      <c r="K189" s="94">
        <f t="shared" si="13"/>
        <v>0</v>
      </c>
      <c r="L189" s="94">
        <f t="shared" si="14"/>
        <v>0</v>
      </c>
      <c r="M189" s="150">
        <f t="shared" si="15"/>
        <v>8</v>
      </c>
    </row>
    <row r="190" spans="1:13" s="3" customFormat="1">
      <c r="A190" s="610" t="s">
        <v>206</v>
      </c>
      <c r="B190" s="611"/>
      <c r="C190" s="611"/>
      <c r="D190" s="611"/>
      <c r="E190" s="612"/>
      <c r="F190" s="85"/>
      <c r="G190" s="93"/>
      <c r="H190" s="93"/>
      <c r="I190" s="94"/>
      <c r="J190" s="94"/>
      <c r="K190" s="94"/>
      <c r="L190" s="94">
        <f t="shared" si="14"/>
        <v>0</v>
      </c>
      <c r="M190" s="150">
        <f t="shared" si="15"/>
        <v>0</v>
      </c>
    </row>
    <row r="191" spans="1:13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G191+'3ª Medição'!H191</f>
        <v>0</v>
      </c>
      <c r="I191" s="94">
        <v>126.15</v>
      </c>
      <c r="J191" s="94">
        <f t="shared" si="16"/>
        <v>164</v>
      </c>
      <c r="K191" s="94">
        <f t="shared" si="13"/>
        <v>0</v>
      </c>
      <c r="L191" s="94">
        <f t="shared" si="14"/>
        <v>0</v>
      </c>
      <c r="M191" s="150">
        <f t="shared" si="15"/>
        <v>22</v>
      </c>
    </row>
    <row r="192" spans="1:13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G192+'3ª Medição'!H192</f>
        <v>0</v>
      </c>
      <c r="I192" s="94">
        <v>35.67</v>
      </c>
      <c r="J192" s="94">
        <v>46.38</v>
      </c>
      <c r="K192" s="94">
        <f t="shared" si="13"/>
        <v>0</v>
      </c>
      <c r="L192" s="94">
        <f t="shared" si="14"/>
        <v>0</v>
      </c>
      <c r="M192" s="150">
        <f t="shared" si="15"/>
        <v>30.4</v>
      </c>
    </row>
    <row r="193" spans="1:13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G193+'3ª Medição'!H193</f>
        <v>0</v>
      </c>
      <c r="I193" s="94">
        <v>40.57</v>
      </c>
      <c r="J193" s="94">
        <v>52.75</v>
      </c>
      <c r="K193" s="94">
        <f t="shared" si="13"/>
        <v>0</v>
      </c>
      <c r="L193" s="94">
        <f t="shared" si="14"/>
        <v>0</v>
      </c>
      <c r="M193" s="150">
        <f t="shared" si="15"/>
        <v>186</v>
      </c>
    </row>
    <row r="194" spans="1:13" s="3" customFormat="1">
      <c r="A194" s="113"/>
      <c r="B194" s="90"/>
      <c r="C194" s="90"/>
      <c r="D194" s="114" t="s">
        <v>266</v>
      </c>
      <c r="E194" s="90"/>
      <c r="F194" s="115"/>
      <c r="G194" s="116"/>
      <c r="H194" s="93"/>
      <c r="I194" s="94"/>
      <c r="J194" s="94"/>
      <c r="K194" s="94"/>
      <c r="L194" s="94">
        <f t="shared" si="14"/>
        <v>0</v>
      </c>
      <c r="M194" s="150">
        <f t="shared" si="15"/>
        <v>0</v>
      </c>
    </row>
    <row r="195" spans="1:13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/>
      <c r="I195" s="98"/>
      <c r="J195" s="98"/>
      <c r="K195" s="94"/>
      <c r="L195" s="94">
        <f t="shared" si="14"/>
        <v>0</v>
      </c>
      <c r="M195" s="150">
        <f t="shared" si="15"/>
        <v>0</v>
      </c>
    </row>
    <row r="196" spans="1:13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G196+'3ª Medição'!H196</f>
        <v>0</v>
      </c>
      <c r="I196" s="94">
        <v>33.71</v>
      </c>
      <c r="J196" s="94">
        <v>43.83</v>
      </c>
      <c r="K196" s="94">
        <f t="shared" si="13"/>
        <v>0</v>
      </c>
      <c r="L196" s="94">
        <f t="shared" si="14"/>
        <v>0</v>
      </c>
      <c r="M196" s="150">
        <f t="shared" si="15"/>
        <v>30</v>
      </c>
    </row>
    <row r="197" spans="1:13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G197+'3ª Medição'!H197</f>
        <v>0</v>
      </c>
      <c r="I197" s="94">
        <v>37.44</v>
      </c>
      <c r="J197" s="94">
        <f t="shared" si="16"/>
        <v>48.67</v>
      </c>
      <c r="K197" s="94">
        <f t="shared" si="13"/>
        <v>0</v>
      </c>
      <c r="L197" s="94">
        <f t="shared" si="14"/>
        <v>0</v>
      </c>
      <c r="M197" s="150">
        <f t="shared" si="15"/>
        <v>1</v>
      </c>
    </row>
    <row r="198" spans="1:13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G198+'3ª Medição'!H198</f>
        <v>0</v>
      </c>
      <c r="I198" s="94">
        <v>1108.5999999999999</v>
      </c>
      <c r="J198" s="94">
        <v>1441.17</v>
      </c>
      <c r="K198" s="94">
        <f t="shared" si="13"/>
        <v>0</v>
      </c>
      <c r="L198" s="94">
        <f t="shared" si="14"/>
        <v>0</v>
      </c>
      <c r="M198" s="150">
        <f t="shared" si="15"/>
        <v>14</v>
      </c>
    </row>
    <row r="199" spans="1:13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G199+'3ª Medição'!H199</f>
        <v>0</v>
      </c>
      <c r="I199" s="94">
        <v>1108.5999999999999</v>
      </c>
      <c r="J199" s="94">
        <v>1441.17</v>
      </c>
      <c r="K199" s="94">
        <f t="shared" si="13"/>
        <v>0</v>
      </c>
      <c r="L199" s="94">
        <f t="shared" si="14"/>
        <v>0</v>
      </c>
      <c r="M199" s="150">
        <f t="shared" si="15"/>
        <v>2</v>
      </c>
    </row>
    <row r="200" spans="1:13" s="3" customFormat="1">
      <c r="A200" s="85"/>
      <c r="B200" s="85"/>
      <c r="C200" s="85"/>
      <c r="D200" s="92" t="s">
        <v>266</v>
      </c>
      <c r="E200" s="85"/>
      <c r="F200" s="85"/>
      <c r="G200" s="93"/>
      <c r="H200" s="93"/>
      <c r="I200" s="94"/>
      <c r="J200" s="94"/>
      <c r="K200" s="94"/>
      <c r="L200" s="94">
        <f t="shared" si="14"/>
        <v>0</v>
      </c>
      <c r="M200" s="150">
        <f t="shared" si="15"/>
        <v>0</v>
      </c>
    </row>
    <row r="201" spans="1:13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/>
      <c r="I201" s="98"/>
      <c r="J201" s="98"/>
      <c r="K201" s="94"/>
      <c r="L201" s="94">
        <f t="shared" si="14"/>
        <v>0</v>
      </c>
      <c r="M201" s="150">
        <f t="shared" si="15"/>
        <v>0</v>
      </c>
    </row>
    <row r="202" spans="1:13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G202+'3ª Medição'!H202</f>
        <v>0</v>
      </c>
      <c r="I202" s="94">
        <v>145.24</v>
      </c>
      <c r="J202" s="94">
        <f t="shared" si="16"/>
        <v>188.81</v>
      </c>
      <c r="K202" s="94">
        <f t="shared" si="13"/>
        <v>0</v>
      </c>
      <c r="L202" s="94">
        <f t="shared" si="14"/>
        <v>0</v>
      </c>
      <c r="M202" s="150">
        <f t="shared" si="15"/>
        <v>1</v>
      </c>
    </row>
    <row r="203" spans="1:13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G203+'3ª Medição'!H203</f>
        <v>0</v>
      </c>
      <c r="I203" s="94">
        <v>42.34</v>
      </c>
      <c r="J203" s="94">
        <f>ROUND(I203*1.3,2)</f>
        <v>55.04</v>
      </c>
      <c r="K203" s="94">
        <f t="shared" si="13"/>
        <v>0</v>
      </c>
      <c r="L203" s="94">
        <f t="shared" si="14"/>
        <v>0</v>
      </c>
      <c r="M203" s="150">
        <f t="shared" si="15"/>
        <v>3</v>
      </c>
    </row>
    <row r="204" spans="1:13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G204+'3ª Medição'!H204</f>
        <v>0</v>
      </c>
      <c r="I204" s="94">
        <v>43.74</v>
      </c>
      <c r="J204" s="94">
        <v>56.87</v>
      </c>
      <c r="K204" s="94">
        <f t="shared" si="13"/>
        <v>0</v>
      </c>
      <c r="L204" s="94">
        <f t="shared" si="14"/>
        <v>0</v>
      </c>
      <c r="M204" s="150">
        <f t="shared" si="15"/>
        <v>5</v>
      </c>
    </row>
    <row r="205" spans="1:13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G205+'3ª Medição'!H205</f>
        <v>0</v>
      </c>
      <c r="I205" s="94">
        <v>163.07</v>
      </c>
      <c r="J205" s="94">
        <v>212</v>
      </c>
      <c r="K205" s="94">
        <f t="shared" si="13"/>
        <v>0</v>
      </c>
      <c r="L205" s="94">
        <f t="shared" si="14"/>
        <v>0</v>
      </c>
      <c r="M205" s="150">
        <f t="shared" si="15"/>
        <v>1</v>
      </c>
    </row>
    <row r="206" spans="1:13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G206+'3ª Medição'!H206</f>
        <v>0</v>
      </c>
      <c r="I206" s="94">
        <v>42.34</v>
      </c>
      <c r="J206" s="94">
        <f t="shared" si="16"/>
        <v>55.04</v>
      </c>
      <c r="K206" s="94">
        <f t="shared" si="13"/>
        <v>0</v>
      </c>
      <c r="L206" s="94">
        <f t="shared" si="14"/>
        <v>0</v>
      </c>
      <c r="M206" s="150">
        <f t="shared" si="15"/>
        <v>21</v>
      </c>
    </row>
    <row r="207" spans="1:13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G207+'3ª Medição'!H207</f>
        <v>0</v>
      </c>
      <c r="I207" s="94">
        <v>42.34</v>
      </c>
      <c r="J207" s="94">
        <f t="shared" si="16"/>
        <v>55.04</v>
      </c>
      <c r="K207" s="94">
        <f t="shared" si="13"/>
        <v>0</v>
      </c>
      <c r="L207" s="94">
        <f t="shared" si="14"/>
        <v>0</v>
      </c>
      <c r="M207" s="150">
        <f t="shared" si="15"/>
        <v>4</v>
      </c>
    </row>
    <row r="208" spans="1:13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7">H208*J208</f>
        <v>0</v>
      </c>
      <c r="M208" s="150">
        <f t="shared" ref="M208" si="18">F208-H208</f>
        <v>0</v>
      </c>
    </row>
    <row r="209" spans="1:12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2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2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24909.698500000002</v>
      </c>
      <c r="L211" s="123">
        <f>SUM(L15:L208)</f>
        <v>147216.70250000001</v>
      </c>
    </row>
  </sheetData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8"/>
  <sheetViews>
    <sheetView showZeros="0" topLeftCell="A100" zoomScale="90" zoomScaleNormal="90" workbookViewId="0">
      <selection activeCell="J110" sqref="J110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4" max="14" width="14" customWidth="1"/>
  </cols>
  <sheetData>
    <row r="1" spans="1:13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3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3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3">
      <c r="A4" s="634"/>
      <c r="B4" s="634"/>
      <c r="C4" s="635"/>
      <c r="D4" s="635"/>
      <c r="E4" s="636" t="s">
        <v>559</v>
      </c>
      <c r="F4" s="636"/>
      <c r="G4" s="640">
        <v>42275</v>
      </c>
      <c r="H4" s="641"/>
      <c r="I4" s="649" t="s">
        <v>570</v>
      </c>
      <c r="J4" s="650"/>
      <c r="K4" s="637"/>
      <c r="L4" s="637"/>
    </row>
    <row r="5" spans="1:13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3">
      <c r="A6" s="592"/>
      <c r="B6" s="585"/>
      <c r="C6" s="585"/>
      <c r="D6" s="586"/>
      <c r="E6" s="597"/>
      <c r="F6" s="598"/>
      <c r="G6" s="580" t="s">
        <v>571</v>
      </c>
      <c r="H6" s="581"/>
      <c r="I6" s="583" t="s">
        <v>537</v>
      </c>
      <c r="J6" s="584"/>
      <c r="K6" s="651">
        <f>K211</f>
        <v>30121.729099999997</v>
      </c>
      <c r="L6" s="652"/>
    </row>
    <row r="7" spans="1:13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177338.43160000001</v>
      </c>
      <c r="L7" s="632"/>
    </row>
    <row r="8" spans="1:13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473597.63839999994</v>
      </c>
      <c r="L8" s="631"/>
    </row>
    <row r="9" spans="1:13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4.627448145560592E-2</v>
      </c>
      <c r="L9" s="582"/>
    </row>
    <row r="10" spans="1:13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0.27243601910092341</v>
      </c>
      <c r="L10" s="629"/>
    </row>
    <row r="11" spans="1:13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3" s="1" customFormat="1">
      <c r="A12" s="147" t="s">
        <v>265</v>
      </c>
      <c r="B12" s="136" t="s">
        <v>0</v>
      </c>
      <c r="C12" s="147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</row>
    <row r="13" spans="1:13" s="1" customFormat="1" ht="25.5">
      <c r="A13" s="32"/>
      <c r="B13" s="149"/>
      <c r="C13" s="32"/>
      <c r="D13" s="27"/>
      <c r="E13" s="145"/>
      <c r="F13" s="145" t="s">
        <v>529</v>
      </c>
      <c r="G13" s="71" t="s">
        <v>533</v>
      </c>
      <c r="H13" s="145" t="s">
        <v>532</v>
      </c>
      <c r="I13" s="146" t="s">
        <v>551</v>
      </c>
      <c r="J13" s="146" t="s">
        <v>551</v>
      </c>
      <c r="K13" s="146" t="s">
        <v>531</v>
      </c>
      <c r="L13" s="146" t="s">
        <v>534</v>
      </c>
    </row>
    <row r="14" spans="1:13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3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G15+'4ª Medição'!H15</f>
        <v>4.5</v>
      </c>
      <c r="I15" s="94">
        <v>162.91999999999999</v>
      </c>
      <c r="J15" s="94">
        <v>211.79</v>
      </c>
      <c r="K15" s="94">
        <f>J15*G15</f>
        <v>0</v>
      </c>
      <c r="L15" s="94">
        <f>H15*J15</f>
        <v>953.05499999999995</v>
      </c>
      <c r="M15" s="150">
        <f>F15-H15</f>
        <v>0</v>
      </c>
    </row>
    <row r="16" spans="1:13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G16+'4ª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150">
        <f t="shared" ref="M16:M79" si="3">F16-H16</f>
        <v>0</v>
      </c>
    </row>
    <row r="17" spans="1:13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G17+'4ª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150">
        <f t="shared" si="3"/>
        <v>0</v>
      </c>
    </row>
    <row r="18" spans="1:13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G18+'4ª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150">
        <f t="shared" si="3"/>
        <v>1</v>
      </c>
    </row>
    <row r="19" spans="1:13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G19+'4ª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150">
        <f t="shared" si="3"/>
        <v>0</v>
      </c>
    </row>
    <row r="20" spans="1:13" s="3" customFormat="1">
      <c r="A20" s="626"/>
      <c r="B20" s="626"/>
      <c r="C20" s="626"/>
      <c r="D20" s="626"/>
      <c r="E20" s="626"/>
      <c r="F20" s="85"/>
      <c r="G20" s="93"/>
      <c r="H20" s="93">
        <f>G20+'4ª Medição'!H20</f>
        <v>0</v>
      </c>
      <c r="I20" s="94"/>
      <c r="J20" s="94"/>
      <c r="K20" s="94"/>
      <c r="L20" s="94">
        <f t="shared" si="2"/>
        <v>0</v>
      </c>
      <c r="M20" s="150">
        <f t="shared" si="3"/>
        <v>0</v>
      </c>
    </row>
    <row r="21" spans="1:13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G21+'4ª Medição'!H21</f>
        <v>0</v>
      </c>
      <c r="I21" s="98"/>
      <c r="J21" s="98"/>
      <c r="K21" s="94"/>
      <c r="L21" s="94">
        <f t="shared" si="2"/>
        <v>0</v>
      </c>
      <c r="M21" s="150">
        <f t="shared" si="3"/>
        <v>0</v>
      </c>
    </row>
    <row r="22" spans="1:13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 t="s">
        <v>18</v>
      </c>
      <c r="G22" s="93"/>
      <c r="H22" s="93">
        <f>G22+'4ª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150">
        <f t="shared" si="3"/>
        <v>0</v>
      </c>
    </row>
    <row r="23" spans="1:13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G23+'4ª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150">
        <f t="shared" si="3"/>
        <v>0</v>
      </c>
    </row>
    <row r="24" spans="1:13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G24+'4ª Medição'!H24</f>
        <v>46.53</v>
      </c>
      <c r="I24" s="94">
        <v>4.2300000000000004</v>
      </c>
      <c r="J24" s="94">
        <v>5.49</v>
      </c>
      <c r="K24" s="94">
        <f t="shared" si="1"/>
        <v>0</v>
      </c>
      <c r="L24" s="94">
        <f t="shared" si="2"/>
        <v>255.44970000000001</v>
      </c>
      <c r="M24" s="150">
        <f t="shared" si="3"/>
        <v>0</v>
      </c>
    </row>
    <row r="25" spans="1:13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G25+'4ª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150">
        <f t="shared" si="3"/>
        <v>0</v>
      </c>
    </row>
    <row r="26" spans="1:13" s="3" customFormat="1" ht="15" customHeight="1">
      <c r="A26" s="610"/>
      <c r="B26" s="611"/>
      <c r="C26" s="611"/>
      <c r="D26" s="611"/>
      <c r="E26" s="612"/>
      <c r="F26" s="85"/>
      <c r="G26" s="93"/>
      <c r="H26" s="93">
        <f>G26+'4ª Medição'!H26</f>
        <v>0</v>
      </c>
      <c r="I26" s="94"/>
      <c r="J26" s="94"/>
      <c r="K26" s="94"/>
      <c r="L26" s="94">
        <f t="shared" si="2"/>
        <v>0</v>
      </c>
      <c r="M26" s="150">
        <f t="shared" si="3"/>
        <v>0</v>
      </c>
    </row>
    <row r="27" spans="1:13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G27+'4ª Medição'!H27</f>
        <v>0</v>
      </c>
      <c r="I27" s="98"/>
      <c r="J27" s="98"/>
      <c r="K27" s="94"/>
      <c r="L27" s="94">
        <f t="shared" si="2"/>
        <v>0</v>
      </c>
      <c r="M27" s="150">
        <f t="shared" si="3"/>
        <v>0</v>
      </c>
    </row>
    <row r="28" spans="1:13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159"/>
      <c r="H28" s="93">
        <f>G28+'4ª Medição'!H28</f>
        <v>0</v>
      </c>
      <c r="I28" s="94">
        <v>55.36</v>
      </c>
      <c r="J28" s="94">
        <f>ROUND(I28*1.3,2)</f>
        <v>71.97</v>
      </c>
      <c r="K28" s="94">
        <f t="shared" si="1"/>
        <v>0</v>
      </c>
      <c r="L28" s="94">
        <f t="shared" si="2"/>
        <v>0</v>
      </c>
      <c r="M28" s="150">
        <f t="shared" si="3"/>
        <v>389.98</v>
      </c>
    </row>
    <row r="29" spans="1:13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>G29+'4ª Medição'!H29</f>
        <v>0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0</v>
      </c>
      <c r="M29" s="150">
        <f t="shared" si="3"/>
        <v>389.98</v>
      </c>
    </row>
    <row r="30" spans="1:13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G30+'4ª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150">
        <f t="shared" si="3"/>
        <v>45.73</v>
      </c>
    </row>
    <row r="31" spans="1:13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>G31+'4ª Medição'!H31</f>
        <v>0</v>
      </c>
      <c r="I31" s="94">
        <v>17.27</v>
      </c>
      <c r="J31" s="94">
        <f t="shared" ref="J31:J32" si="4">ROUND(I31*1.3,2)</f>
        <v>22.45</v>
      </c>
      <c r="K31" s="94">
        <f t="shared" si="1"/>
        <v>0</v>
      </c>
      <c r="L31" s="94">
        <f t="shared" si="2"/>
        <v>0</v>
      </c>
      <c r="M31" s="150">
        <f t="shared" si="3"/>
        <v>36.1</v>
      </c>
    </row>
    <row r="32" spans="1:13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>G32+'4ª Medição'!H32</f>
        <v>0</v>
      </c>
      <c r="I32" s="94">
        <v>30.13</v>
      </c>
      <c r="J32" s="94">
        <f t="shared" si="4"/>
        <v>39.17</v>
      </c>
      <c r="K32" s="94">
        <f t="shared" si="1"/>
        <v>0</v>
      </c>
      <c r="L32" s="94">
        <f t="shared" si="2"/>
        <v>0</v>
      </c>
      <c r="M32" s="150">
        <f t="shared" si="3"/>
        <v>77.73</v>
      </c>
    </row>
    <row r="33" spans="1:14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>G33+'4ª Medição'!H33</f>
        <v>0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0</v>
      </c>
      <c r="M33" s="150">
        <f t="shared" si="3"/>
        <v>369.91</v>
      </c>
    </row>
    <row r="34" spans="1:14" s="3" customFormat="1">
      <c r="A34" s="626"/>
      <c r="B34" s="626"/>
      <c r="C34" s="626"/>
      <c r="D34" s="626"/>
      <c r="E34" s="626"/>
      <c r="F34" s="85"/>
      <c r="G34" s="93"/>
      <c r="H34" s="93">
        <f>G34+'4ª Medição'!H34</f>
        <v>0</v>
      </c>
      <c r="I34" s="94"/>
      <c r="J34" s="94"/>
      <c r="K34" s="94"/>
      <c r="L34" s="94">
        <f t="shared" si="2"/>
        <v>0</v>
      </c>
      <c r="M34" s="150">
        <f t="shared" si="3"/>
        <v>0</v>
      </c>
    </row>
    <row r="35" spans="1:14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G35+'4ª Medição'!H35</f>
        <v>0</v>
      </c>
      <c r="I35" s="98"/>
      <c r="J35" s="98"/>
      <c r="K35" s="94"/>
      <c r="L35" s="94">
        <f t="shared" si="2"/>
        <v>0</v>
      </c>
      <c r="M35" s="150">
        <f t="shared" si="3"/>
        <v>0</v>
      </c>
    </row>
    <row r="36" spans="1:14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G36+'4ª Medição'!H36</f>
        <v>0</v>
      </c>
      <c r="I36" s="94"/>
      <c r="J36" s="94"/>
      <c r="K36" s="94"/>
      <c r="L36" s="94">
        <f t="shared" si="2"/>
        <v>0</v>
      </c>
      <c r="M36" s="150">
        <f t="shared" si="3"/>
        <v>0</v>
      </c>
    </row>
    <row r="37" spans="1:14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G37+'4ª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150">
        <f t="shared" si="3"/>
        <v>0</v>
      </c>
    </row>
    <row r="38" spans="1:14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G38+'4ª Medição'!H38</f>
        <v>166</v>
      </c>
      <c r="I38" s="94">
        <v>6.84</v>
      </c>
      <c r="J38" s="94">
        <f t="shared" ref="J38:J43" si="5">ROUND(I38*1.3,2)</f>
        <v>8.89</v>
      </c>
      <c r="K38" s="94">
        <f t="shared" si="1"/>
        <v>0</v>
      </c>
      <c r="L38" s="94">
        <f t="shared" si="2"/>
        <v>1475.74</v>
      </c>
      <c r="M38" s="150">
        <f t="shared" si="3"/>
        <v>0</v>
      </c>
    </row>
    <row r="39" spans="1:14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G39+'4ª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150">
        <f t="shared" si="3"/>
        <v>0</v>
      </c>
    </row>
    <row r="40" spans="1:14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G40+'4ª Medição'!H40</f>
        <v>0</v>
      </c>
      <c r="I40" s="94">
        <v>18.22</v>
      </c>
      <c r="J40" s="94">
        <f t="shared" si="5"/>
        <v>23.69</v>
      </c>
      <c r="K40" s="94">
        <f t="shared" si="1"/>
        <v>0</v>
      </c>
      <c r="L40" s="94">
        <f t="shared" si="2"/>
        <v>0</v>
      </c>
      <c r="M40" s="150">
        <f t="shared" si="3"/>
        <v>0</v>
      </c>
    </row>
    <row r="41" spans="1:14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G41+'4ª Medição'!H41</f>
        <v>1225.2</v>
      </c>
      <c r="I41" s="94">
        <v>6.84</v>
      </c>
      <c r="J41" s="94">
        <f t="shared" si="5"/>
        <v>8.89</v>
      </c>
      <c r="K41" s="94">
        <f t="shared" si="1"/>
        <v>0</v>
      </c>
      <c r="L41" s="94">
        <f t="shared" si="2"/>
        <v>10892.028</v>
      </c>
      <c r="M41" s="150">
        <f t="shared" si="3"/>
        <v>0</v>
      </c>
    </row>
    <row r="42" spans="1:14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G42+'4ª Medição'!H42</f>
        <v>500.43</v>
      </c>
      <c r="I42" s="94">
        <v>6.84</v>
      </c>
      <c r="J42" s="94">
        <f t="shared" si="5"/>
        <v>8.89</v>
      </c>
      <c r="K42" s="94">
        <f t="shared" si="1"/>
        <v>0</v>
      </c>
      <c r="L42" s="94">
        <f t="shared" si="2"/>
        <v>4448.8227000000006</v>
      </c>
      <c r="M42" s="150">
        <f t="shared" si="3"/>
        <v>0</v>
      </c>
    </row>
    <row r="43" spans="1:14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G43+'4ª Medição'!H43</f>
        <v>28.32</v>
      </c>
      <c r="I43" s="94">
        <v>374.83</v>
      </c>
      <c r="J43" s="94">
        <f t="shared" si="5"/>
        <v>487.28</v>
      </c>
      <c r="K43" s="94">
        <f t="shared" si="1"/>
        <v>0</v>
      </c>
      <c r="L43" s="94">
        <f t="shared" si="2"/>
        <v>13799.7696</v>
      </c>
      <c r="M43" s="150">
        <f t="shared" si="3"/>
        <v>0</v>
      </c>
    </row>
    <row r="44" spans="1:14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G44+'4ª Medição'!H44</f>
        <v>0</v>
      </c>
      <c r="I44" s="94"/>
      <c r="J44" s="94"/>
      <c r="K44" s="94"/>
      <c r="L44" s="94">
        <f t="shared" si="2"/>
        <v>0</v>
      </c>
      <c r="M44" s="150">
        <f t="shared" si="3"/>
        <v>0</v>
      </c>
    </row>
    <row r="45" spans="1:14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G45+'4ª Medição'!H45</f>
        <v>0</v>
      </c>
      <c r="I45" s="94"/>
      <c r="J45" s="94"/>
      <c r="K45" s="94"/>
      <c r="L45" s="94">
        <f t="shared" si="2"/>
        <v>0</v>
      </c>
      <c r="M45" s="150">
        <f t="shared" si="3"/>
        <v>0</v>
      </c>
    </row>
    <row r="46" spans="1:14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>
        <v>0</v>
      </c>
      <c r="H46" s="93">
        <f>G46+'4ª Medição'!H46</f>
        <v>435.8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17349.198</v>
      </c>
      <c r="M46" s="150">
        <f t="shared" si="3"/>
        <v>0</v>
      </c>
    </row>
    <row r="47" spans="1:14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93">
        <v>0</v>
      </c>
      <c r="H47" s="93">
        <f>G47+'4ª Medição'!H47</f>
        <v>850.45</v>
      </c>
      <c r="I47" s="94">
        <v>6.84</v>
      </c>
      <c r="J47" s="94">
        <f t="shared" ref="J47:J51" si="6">ROUND(I47*1.3,2)</f>
        <v>8.89</v>
      </c>
      <c r="K47" s="94">
        <f t="shared" si="1"/>
        <v>0</v>
      </c>
      <c r="L47" s="94">
        <f t="shared" si="2"/>
        <v>7560.500500000001</v>
      </c>
      <c r="M47" s="150">
        <f t="shared" si="3"/>
        <v>1195.2</v>
      </c>
      <c r="N47" s="160">
        <f>J47*M47</f>
        <v>10625.328000000001</v>
      </c>
    </row>
    <row r="48" spans="1:14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93"/>
      <c r="H48" s="93">
        <f>G48+'4ª Medição'!H48</f>
        <v>0</v>
      </c>
      <c r="I48" s="94">
        <v>6.84</v>
      </c>
      <c r="J48" s="94">
        <f t="shared" si="6"/>
        <v>8.89</v>
      </c>
      <c r="K48" s="94">
        <f t="shared" si="1"/>
        <v>0</v>
      </c>
      <c r="L48" s="94">
        <f t="shared" si="2"/>
        <v>0</v>
      </c>
      <c r="M48" s="150">
        <f t="shared" si="3"/>
        <v>835.55</v>
      </c>
    </row>
    <row r="49" spans="1:13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93"/>
      <c r="H49" s="93">
        <f>G49+'4ª Medição'!H49</f>
        <v>0</v>
      </c>
      <c r="I49" s="94">
        <v>374.83</v>
      </c>
      <c r="J49" s="94">
        <f t="shared" si="6"/>
        <v>487.28</v>
      </c>
      <c r="K49" s="94">
        <f t="shared" si="1"/>
        <v>0</v>
      </c>
      <c r="L49" s="94">
        <f t="shared" si="2"/>
        <v>0</v>
      </c>
      <c r="M49" s="150">
        <f t="shared" si="3"/>
        <v>25.33</v>
      </c>
    </row>
    <row r="50" spans="1:13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G50+'4ª Medição'!H50</f>
        <v>410.46</v>
      </c>
      <c r="I50" s="94">
        <v>49.63</v>
      </c>
      <c r="J50" s="94">
        <f t="shared" si="6"/>
        <v>64.52</v>
      </c>
      <c r="K50" s="94">
        <f t="shared" si="1"/>
        <v>0</v>
      </c>
      <c r="L50" s="94">
        <f t="shared" si="2"/>
        <v>26482.879199999996</v>
      </c>
      <c r="M50" s="150">
        <f t="shared" si="3"/>
        <v>0</v>
      </c>
    </row>
    <row r="51" spans="1:13" s="3" customFormat="1" ht="60">
      <c r="A51" s="148" t="s">
        <v>5</v>
      </c>
      <c r="B51" s="148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>
        <v>193.8</v>
      </c>
      <c r="H51" s="93">
        <f>G51+'4ª Medição'!H51</f>
        <v>193.8</v>
      </c>
      <c r="I51" s="94">
        <v>14.23</v>
      </c>
      <c r="J51" s="94">
        <f t="shared" si="6"/>
        <v>18.5</v>
      </c>
      <c r="K51" s="94">
        <f t="shared" si="1"/>
        <v>3585.3</v>
      </c>
      <c r="L51" s="94">
        <f t="shared" si="2"/>
        <v>3585.3</v>
      </c>
      <c r="M51" s="151">
        <f t="shared" si="3"/>
        <v>0</v>
      </c>
    </row>
    <row r="52" spans="1:13" s="3" customFormat="1">
      <c r="A52" s="148"/>
      <c r="B52" s="148"/>
      <c r="C52" s="85"/>
      <c r="D52" s="92" t="s">
        <v>501</v>
      </c>
      <c r="E52" s="85"/>
      <c r="F52" s="85"/>
      <c r="G52" s="93"/>
      <c r="H52" s="93">
        <f>G52+'4ª Medição'!H52</f>
        <v>0</v>
      </c>
      <c r="I52" s="94"/>
      <c r="J52" s="94"/>
      <c r="K52" s="94"/>
      <c r="L52" s="94">
        <f t="shared" si="2"/>
        <v>0</v>
      </c>
      <c r="M52" s="150">
        <f t="shared" si="3"/>
        <v>0</v>
      </c>
    </row>
    <row r="53" spans="1:13" s="3" customFormat="1">
      <c r="A53" s="617"/>
      <c r="B53" s="618"/>
      <c r="C53" s="618"/>
      <c r="D53" s="618"/>
      <c r="E53" s="618"/>
      <c r="F53" s="618"/>
      <c r="G53" s="104"/>
      <c r="H53" s="93">
        <f>G53+'4ª Medição'!H53</f>
        <v>0</v>
      </c>
      <c r="I53" s="94"/>
      <c r="J53" s="94"/>
      <c r="K53" s="94"/>
      <c r="L53" s="94">
        <f t="shared" si="2"/>
        <v>0</v>
      </c>
      <c r="M53" s="150">
        <f t="shared" si="3"/>
        <v>0</v>
      </c>
    </row>
    <row r="54" spans="1:13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G54+'4ª Medição'!H54</f>
        <v>0</v>
      </c>
      <c r="I54" s="98"/>
      <c r="J54" s="98"/>
      <c r="K54" s="94"/>
      <c r="L54" s="94">
        <f t="shared" si="2"/>
        <v>0</v>
      </c>
      <c r="M54" s="150">
        <f t="shared" si="3"/>
        <v>0</v>
      </c>
    </row>
    <row r="55" spans="1:13" s="3" customFormat="1" ht="60">
      <c r="A55" s="148" t="s">
        <v>5</v>
      </c>
      <c r="B55" s="148" t="s">
        <v>53</v>
      </c>
      <c r="C55" s="148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G55+'4ª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150">
        <f t="shared" si="3"/>
        <v>0</v>
      </c>
    </row>
    <row r="56" spans="1:13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G56+'4ª Medição'!H56</f>
        <v>0</v>
      </c>
      <c r="I56" s="94"/>
      <c r="J56" s="94"/>
      <c r="K56" s="94"/>
      <c r="L56" s="94">
        <f t="shared" si="2"/>
        <v>0</v>
      </c>
      <c r="M56" s="150">
        <f t="shared" si="3"/>
        <v>0</v>
      </c>
    </row>
    <row r="57" spans="1:13" s="3" customFormat="1">
      <c r="A57" s="619"/>
      <c r="B57" s="619"/>
      <c r="C57" s="619"/>
      <c r="D57" s="619"/>
      <c r="E57" s="619"/>
      <c r="F57" s="619"/>
      <c r="G57" s="107"/>
      <c r="H57" s="93">
        <f>G57+'4ª Medição'!H57</f>
        <v>0</v>
      </c>
      <c r="I57" s="94"/>
      <c r="J57" s="94"/>
      <c r="K57" s="94"/>
      <c r="L57" s="94">
        <f t="shared" si="2"/>
        <v>0</v>
      </c>
      <c r="M57" s="150">
        <f t="shared" si="3"/>
        <v>0</v>
      </c>
    </row>
    <row r="58" spans="1:13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G58+'4ª Medição'!H58</f>
        <v>0</v>
      </c>
      <c r="I58" s="98"/>
      <c r="J58" s="98"/>
      <c r="K58" s="94"/>
      <c r="L58" s="94">
        <f t="shared" si="2"/>
        <v>0</v>
      </c>
      <c r="M58" s="150">
        <f t="shared" si="3"/>
        <v>0</v>
      </c>
    </row>
    <row r="59" spans="1:13" s="3" customFormat="1" ht="24">
      <c r="A59" s="148" t="s">
        <v>5</v>
      </c>
      <c r="B59" s="148" t="s">
        <v>56</v>
      </c>
      <c r="C59" s="148" t="s">
        <v>356</v>
      </c>
      <c r="D59" s="92" t="s">
        <v>57</v>
      </c>
      <c r="E59" s="85" t="s">
        <v>29</v>
      </c>
      <c r="F59" s="85"/>
      <c r="G59" s="93"/>
      <c r="H59" s="93">
        <f>G59+'4ª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150">
        <f t="shared" si="3"/>
        <v>0</v>
      </c>
    </row>
    <row r="60" spans="1:13" s="3" customFormat="1" ht="24">
      <c r="A60" s="148" t="s">
        <v>5</v>
      </c>
      <c r="B60" s="148">
        <v>24758</v>
      </c>
      <c r="C60" s="148" t="s">
        <v>357</v>
      </c>
      <c r="D60" s="92" t="s">
        <v>58</v>
      </c>
      <c r="E60" s="85" t="s">
        <v>29</v>
      </c>
      <c r="F60" s="85"/>
      <c r="G60" s="93"/>
      <c r="H60" s="93">
        <f>G60+'4ª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150">
        <f t="shared" si="3"/>
        <v>0</v>
      </c>
    </row>
    <row r="61" spans="1:13" s="3" customFormat="1" ht="48">
      <c r="A61" s="148" t="s">
        <v>5</v>
      </c>
      <c r="B61" s="148">
        <v>23711</v>
      </c>
      <c r="C61" s="148" t="s">
        <v>358</v>
      </c>
      <c r="D61" s="92" t="s">
        <v>245</v>
      </c>
      <c r="E61" s="85" t="s">
        <v>29</v>
      </c>
      <c r="F61" s="85"/>
      <c r="G61" s="93"/>
      <c r="H61" s="93">
        <f>G61+'4ª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150">
        <f t="shared" si="3"/>
        <v>0</v>
      </c>
    </row>
    <row r="62" spans="1:13" s="3" customFormat="1">
      <c r="A62" s="619"/>
      <c r="B62" s="619"/>
      <c r="C62" s="619"/>
      <c r="D62" s="619"/>
      <c r="E62" s="619"/>
      <c r="F62" s="619"/>
      <c r="G62" s="107"/>
      <c r="H62" s="93">
        <f>G62+'4ª Medição'!H62</f>
        <v>0</v>
      </c>
      <c r="I62" s="94"/>
      <c r="J62" s="94"/>
      <c r="K62" s="94"/>
      <c r="L62" s="94">
        <f t="shared" si="2"/>
        <v>0</v>
      </c>
      <c r="M62" s="150">
        <f t="shared" si="3"/>
        <v>0</v>
      </c>
    </row>
    <row r="63" spans="1:13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G63+'4ª Medição'!H63</f>
        <v>0</v>
      </c>
      <c r="I63" s="98"/>
      <c r="J63" s="98"/>
      <c r="K63" s="94"/>
      <c r="L63" s="94">
        <f t="shared" si="2"/>
        <v>0</v>
      </c>
      <c r="M63" s="150">
        <f t="shared" si="3"/>
        <v>0</v>
      </c>
    </row>
    <row r="64" spans="1:13" s="3" customFormat="1">
      <c r="A64" s="148"/>
      <c r="B64" s="148"/>
      <c r="C64" s="148"/>
      <c r="D64" s="100" t="s">
        <v>60</v>
      </c>
      <c r="E64" s="85"/>
      <c r="F64" s="85"/>
      <c r="G64" s="93"/>
      <c r="H64" s="93">
        <f>G64+'4ª Medição'!H64</f>
        <v>0</v>
      </c>
      <c r="I64" s="94"/>
      <c r="J64" s="94"/>
      <c r="K64" s="94"/>
      <c r="L64" s="94">
        <f t="shared" si="2"/>
        <v>0</v>
      </c>
      <c r="M64" s="150">
        <f t="shared" si="3"/>
        <v>0</v>
      </c>
    </row>
    <row r="65" spans="1:14" s="3" customFormat="1" ht="48">
      <c r="A65" s="148" t="s">
        <v>5</v>
      </c>
      <c r="B65" s="148" t="s">
        <v>61</v>
      </c>
      <c r="C65" s="148" t="s">
        <v>359</v>
      </c>
      <c r="D65" s="92" t="s">
        <v>246</v>
      </c>
      <c r="E65" s="85" t="s">
        <v>29</v>
      </c>
      <c r="F65" s="85" t="s">
        <v>247</v>
      </c>
      <c r="G65" s="93">
        <v>324.29000000000002</v>
      </c>
      <c r="H65" s="93">
        <f>G65+'4ª Medição'!H65</f>
        <v>324.29000000000002</v>
      </c>
      <c r="I65" s="94">
        <v>23.12</v>
      </c>
      <c r="J65" s="94">
        <f>ROUND(I65*1.3,2)</f>
        <v>30.06</v>
      </c>
      <c r="K65" s="94">
        <f t="shared" si="1"/>
        <v>9748.1574000000001</v>
      </c>
      <c r="L65" s="94">
        <f t="shared" si="2"/>
        <v>9748.1574000000001</v>
      </c>
      <c r="M65" s="151">
        <f t="shared" si="3"/>
        <v>0</v>
      </c>
    </row>
    <row r="66" spans="1:14" s="3" customFormat="1" ht="60.75" customHeight="1">
      <c r="A66" s="148" t="s">
        <v>5</v>
      </c>
      <c r="B66" s="148" t="s">
        <v>62</v>
      </c>
      <c r="C66" s="148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G66+'4ª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150">
        <f t="shared" si="3"/>
        <v>324.3</v>
      </c>
    </row>
    <row r="67" spans="1:14" s="4" customFormat="1" ht="48">
      <c r="A67" s="148" t="s">
        <v>31</v>
      </c>
      <c r="B67" s="148">
        <v>102</v>
      </c>
      <c r="C67" s="148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G67+'4ª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150">
        <f t="shared" si="3"/>
        <v>67.94</v>
      </c>
    </row>
    <row r="68" spans="1:14" s="3" customFormat="1" ht="48">
      <c r="A68" s="148" t="s">
        <v>5</v>
      </c>
      <c r="B68" s="148" t="s">
        <v>63</v>
      </c>
      <c r="C68" s="148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G68+'4ª Medição'!H68</f>
        <v>0</v>
      </c>
      <c r="I68" s="94">
        <v>14.69</v>
      </c>
      <c r="J68" s="94">
        <f t="shared" ref="J68:J87" si="7">ROUND(I68*1.3,2)</f>
        <v>19.100000000000001</v>
      </c>
      <c r="K68" s="94">
        <f t="shared" si="1"/>
        <v>0</v>
      </c>
      <c r="L68" s="94">
        <f t="shared" si="2"/>
        <v>0</v>
      </c>
      <c r="M68" s="150">
        <f t="shared" si="3"/>
        <v>13.88</v>
      </c>
    </row>
    <row r="69" spans="1:14" s="8" customFormat="1" ht="72">
      <c r="A69" s="85" t="s">
        <v>472</v>
      </c>
      <c r="B69" s="85" t="s">
        <v>474</v>
      </c>
      <c r="C69" s="148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G69+'4ª Medição'!H69</f>
        <v>0</v>
      </c>
      <c r="I69" s="94">
        <v>49.98</v>
      </c>
      <c r="J69" s="94">
        <f t="shared" si="7"/>
        <v>64.97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</row>
    <row r="70" spans="1:14" s="8" customFormat="1" ht="36">
      <c r="A70" s="85" t="s">
        <v>472</v>
      </c>
      <c r="B70" s="85" t="s">
        <v>475</v>
      </c>
      <c r="C70" s="148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G70+'4ª Medição'!H70</f>
        <v>0</v>
      </c>
      <c r="I70" s="94">
        <v>6.27</v>
      </c>
      <c r="J70" s="94">
        <f t="shared" si="7"/>
        <v>8.15</v>
      </c>
      <c r="K70" s="94">
        <f t="shared" si="1"/>
        <v>0</v>
      </c>
      <c r="L70" s="94">
        <f t="shared" si="2"/>
        <v>0</v>
      </c>
      <c r="M70" s="150">
        <f t="shared" si="3"/>
        <v>263.45</v>
      </c>
    </row>
    <row r="71" spans="1:14" s="8" customFormat="1" ht="29.25" customHeight="1">
      <c r="A71" s="85" t="s">
        <v>472</v>
      </c>
      <c r="B71" s="85" t="s">
        <v>476</v>
      </c>
      <c r="C71" s="148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G71+'4ª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150">
        <f t="shared" si="3"/>
        <v>33.85</v>
      </c>
    </row>
    <row r="72" spans="1:14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G72+'4ª Medição'!H72</f>
        <v>0</v>
      </c>
      <c r="I72" s="94"/>
      <c r="J72" s="94"/>
      <c r="K72" s="94"/>
      <c r="L72" s="94">
        <f t="shared" si="2"/>
        <v>0</v>
      </c>
      <c r="M72" s="150">
        <f t="shared" si="3"/>
        <v>0</v>
      </c>
    </row>
    <row r="73" spans="1:14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>
        <v>968.19</v>
      </c>
      <c r="H73" s="93">
        <f>G73+'4ª Medição'!H73</f>
        <v>968.19</v>
      </c>
      <c r="I73" s="94">
        <v>3.25</v>
      </c>
      <c r="J73" s="94">
        <v>4.22</v>
      </c>
      <c r="K73" s="94">
        <f t="shared" si="1"/>
        <v>4085.7617999999998</v>
      </c>
      <c r="L73" s="94">
        <f t="shared" si="2"/>
        <v>4085.7617999999998</v>
      </c>
      <c r="M73" s="151">
        <f t="shared" si="3"/>
        <v>0</v>
      </c>
    </row>
    <row r="74" spans="1:14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>
        <v>1150.73</v>
      </c>
      <c r="H74" s="93">
        <f>G74+'4ª Medição'!H74</f>
        <v>1150.73</v>
      </c>
      <c r="I74" s="94">
        <v>2.85</v>
      </c>
      <c r="J74" s="94">
        <f t="shared" si="7"/>
        <v>3.71</v>
      </c>
      <c r="K74" s="94">
        <f t="shared" si="1"/>
        <v>4269.2083000000002</v>
      </c>
      <c r="L74" s="94">
        <f t="shared" si="2"/>
        <v>4269.2083000000002</v>
      </c>
      <c r="M74" s="151">
        <f t="shared" si="3"/>
        <v>0</v>
      </c>
    </row>
    <row r="75" spans="1:14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>
        <f>F75*0.2</f>
        <v>423.78400000000005</v>
      </c>
      <c r="H75" s="93">
        <f>G75+'4ª Medição'!H75</f>
        <v>423.78400000000005</v>
      </c>
      <c r="I75" s="94">
        <v>15.31</v>
      </c>
      <c r="J75" s="94">
        <f t="shared" si="7"/>
        <v>19.899999999999999</v>
      </c>
      <c r="K75" s="94">
        <f t="shared" si="1"/>
        <v>8433.3016000000007</v>
      </c>
      <c r="L75" s="94">
        <f t="shared" si="2"/>
        <v>8433.3016000000007</v>
      </c>
      <c r="M75" s="151">
        <f t="shared" si="3"/>
        <v>1695.136</v>
      </c>
      <c r="N75" s="3" t="s">
        <v>572</v>
      </c>
    </row>
    <row r="76" spans="1:14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G76+'4ª Medição'!H76</f>
        <v>0</v>
      </c>
      <c r="I76" s="94">
        <v>39.200000000000003</v>
      </c>
      <c r="J76" s="94">
        <f t="shared" si="7"/>
        <v>50.96</v>
      </c>
      <c r="K76" s="94">
        <f t="shared" si="1"/>
        <v>0</v>
      </c>
      <c r="L76" s="94">
        <f t="shared" si="2"/>
        <v>0</v>
      </c>
      <c r="M76" s="150">
        <f t="shared" si="3"/>
        <v>264.95</v>
      </c>
    </row>
    <row r="77" spans="1:14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G77+'4ª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150">
        <f t="shared" si="3"/>
        <v>885.78</v>
      </c>
    </row>
    <row r="78" spans="1:14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G78+'4ª Medição'!H78</f>
        <v>0</v>
      </c>
      <c r="I78" s="94">
        <v>12.78</v>
      </c>
      <c r="J78" s="94">
        <f t="shared" si="7"/>
        <v>16.61</v>
      </c>
      <c r="K78" s="94">
        <f t="shared" si="1"/>
        <v>0</v>
      </c>
      <c r="L78" s="94">
        <f t="shared" si="2"/>
        <v>0</v>
      </c>
      <c r="M78" s="150">
        <f t="shared" si="3"/>
        <v>885.78</v>
      </c>
    </row>
    <row r="79" spans="1:14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G79+'4ª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150">
        <f t="shared" si="3"/>
        <v>48.5</v>
      </c>
    </row>
    <row r="80" spans="1:14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G80+'4ª Medição'!H80</f>
        <v>0</v>
      </c>
      <c r="I80" s="94">
        <v>18.66</v>
      </c>
      <c r="J80" s="94">
        <f t="shared" si="7"/>
        <v>24.26</v>
      </c>
      <c r="K80" s="94">
        <f t="shared" ref="K80:K143" si="8">J80*G80</f>
        <v>0</v>
      </c>
      <c r="L80" s="94">
        <f t="shared" ref="L80:L143" si="9">H80*J80</f>
        <v>0</v>
      </c>
      <c r="M80" s="150">
        <f t="shared" ref="M80:M143" si="10">F80-H80</f>
        <v>979.55</v>
      </c>
    </row>
    <row r="81" spans="1:13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G81+'4ª Medição'!H81</f>
        <v>0</v>
      </c>
      <c r="I81" s="94"/>
      <c r="J81" s="94"/>
      <c r="K81" s="94"/>
      <c r="L81" s="94">
        <f t="shared" si="9"/>
        <v>0</v>
      </c>
      <c r="M81" s="150">
        <f t="shared" si="10"/>
        <v>0</v>
      </c>
    </row>
    <row r="82" spans="1:13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G82+'4ª Medição'!H82</f>
        <v>0</v>
      </c>
      <c r="I82" s="94">
        <v>3.25</v>
      </c>
      <c r="J82" s="94">
        <v>4.22</v>
      </c>
      <c r="K82" s="94">
        <f t="shared" si="8"/>
        <v>0</v>
      </c>
      <c r="L82" s="94">
        <f t="shared" si="9"/>
        <v>0</v>
      </c>
      <c r="M82" s="150">
        <f t="shared" si="10"/>
        <v>410.33</v>
      </c>
    </row>
    <row r="83" spans="1:13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G83+'4ª Medição'!H83</f>
        <v>0</v>
      </c>
      <c r="I83" s="94">
        <v>15.31</v>
      </c>
      <c r="J83" s="94">
        <f t="shared" si="7"/>
        <v>19.899999999999999</v>
      </c>
      <c r="K83" s="94">
        <f t="shared" si="8"/>
        <v>0</v>
      </c>
      <c r="L83" s="94">
        <f t="shared" si="9"/>
        <v>0</v>
      </c>
      <c r="M83" s="150">
        <f t="shared" si="10"/>
        <v>410.33</v>
      </c>
    </row>
    <row r="84" spans="1:13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G84+'4ª Medição'!H84</f>
        <v>0</v>
      </c>
      <c r="I84" s="94">
        <v>12.82</v>
      </c>
      <c r="J84" s="94">
        <v>16.66</v>
      </c>
      <c r="K84" s="94">
        <f t="shared" si="8"/>
        <v>0</v>
      </c>
      <c r="L84" s="94">
        <f t="shared" si="9"/>
        <v>0</v>
      </c>
      <c r="M84" s="150">
        <f t="shared" si="10"/>
        <v>362.33</v>
      </c>
    </row>
    <row r="85" spans="1:13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G85+'4ª Medição'!H85</f>
        <v>0</v>
      </c>
      <c r="I85" s="94">
        <v>12.78</v>
      </c>
      <c r="J85" s="94">
        <f t="shared" si="7"/>
        <v>16.61</v>
      </c>
      <c r="K85" s="94">
        <f t="shared" si="8"/>
        <v>0</v>
      </c>
      <c r="L85" s="94">
        <f t="shared" si="9"/>
        <v>0</v>
      </c>
      <c r="M85" s="150">
        <f t="shared" si="10"/>
        <v>362.33</v>
      </c>
    </row>
    <row r="86" spans="1:13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G86+'4ª Medição'!H86</f>
        <v>0</v>
      </c>
      <c r="I86" s="94">
        <v>18.66</v>
      </c>
      <c r="J86" s="94">
        <f t="shared" si="7"/>
        <v>24.26</v>
      </c>
      <c r="K86" s="94">
        <f t="shared" si="8"/>
        <v>0</v>
      </c>
      <c r="L86" s="94">
        <f t="shared" si="9"/>
        <v>0</v>
      </c>
      <c r="M86" s="150">
        <f t="shared" si="10"/>
        <v>50.55</v>
      </c>
    </row>
    <row r="87" spans="1:13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G87+'4ª Medição'!H87</f>
        <v>0</v>
      </c>
      <c r="I87" s="94">
        <v>42.53</v>
      </c>
      <c r="J87" s="94">
        <f t="shared" si="7"/>
        <v>55.29</v>
      </c>
      <c r="K87" s="94">
        <f t="shared" si="8"/>
        <v>0</v>
      </c>
      <c r="L87" s="94">
        <f t="shared" si="9"/>
        <v>0</v>
      </c>
      <c r="M87" s="150">
        <f t="shared" si="10"/>
        <v>2.5499999999999998</v>
      </c>
    </row>
    <row r="88" spans="1:13" s="3" customFormat="1">
      <c r="A88" s="622"/>
      <c r="B88" s="623"/>
      <c r="C88" s="623"/>
      <c r="D88" s="623"/>
      <c r="E88" s="623"/>
      <c r="F88" s="624"/>
      <c r="G88" s="109"/>
      <c r="H88" s="93">
        <f>G88+'4ª Medição'!H88</f>
        <v>0</v>
      </c>
      <c r="I88" s="94"/>
      <c r="J88" s="94"/>
      <c r="K88" s="94"/>
      <c r="L88" s="94">
        <f t="shared" si="9"/>
        <v>0</v>
      </c>
      <c r="M88" s="150">
        <f t="shared" si="10"/>
        <v>0</v>
      </c>
    </row>
    <row r="89" spans="1:13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G89+'4ª Medição'!H89</f>
        <v>0</v>
      </c>
      <c r="I89" s="98"/>
      <c r="J89" s="98"/>
      <c r="K89" s="94"/>
      <c r="L89" s="94">
        <f t="shared" si="9"/>
        <v>0</v>
      </c>
      <c r="M89" s="150">
        <f t="shared" si="10"/>
        <v>0</v>
      </c>
    </row>
    <row r="90" spans="1:13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G90+'4ª Medição'!H90</f>
        <v>0</v>
      </c>
      <c r="I90" s="98"/>
      <c r="J90" s="98"/>
      <c r="K90" s="94"/>
      <c r="L90" s="94">
        <f t="shared" si="9"/>
        <v>0</v>
      </c>
      <c r="M90" s="150">
        <f t="shared" si="10"/>
        <v>0</v>
      </c>
    </row>
    <row r="91" spans="1:13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G91+'4ª Medição'!H91</f>
        <v>0</v>
      </c>
      <c r="I91" s="94">
        <v>267.02999999999997</v>
      </c>
      <c r="J91" s="94">
        <f>ROUND(I91*1.3,2)</f>
        <v>347.14</v>
      </c>
      <c r="K91" s="94">
        <f t="shared" si="8"/>
        <v>0</v>
      </c>
      <c r="L91" s="94">
        <f t="shared" si="9"/>
        <v>0</v>
      </c>
      <c r="M91" s="150">
        <f t="shared" si="10"/>
        <v>7</v>
      </c>
    </row>
    <row r="92" spans="1:13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G92+'4ª Medição'!H92</f>
        <v>0</v>
      </c>
      <c r="I92" s="94">
        <v>296.43</v>
      </c>
      <c r="J92" s="94">
        <f t="shared" ref="J92:J106" si="11">ROUND(I92*1.3,2)</f>
        <v>385.36</v>
      </c>
      <c r="K92" s="94">
        <f t="shared" si="8"/>
        <v>0</v>
      </c>
      <c r="L92" s="94">
        <f t="shared" si="9"/>
        <v>0</v>
      </c>
      <c r="M92" s="150">
        <f t="shared" si="10"/>
        <v>15</v>
      </c>
    </row>
    <row r="93" spans="1:13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G93+'4ª Medição'!H93</f>
        <v>0</v>
      </c>
      <c r="I93" s="94">
        <v>325.83</v>
      </c>
      <c r="J93" s="94">
        <f t="shared" si="11"/>
        <v>423.58</v>
      </c>
      <c r="K93" s="94">
        <f t="shared" si="8"/>
        <v>0</v>
      </c>
      <c r="L93" s="94">
        <f t="shared" si="9"/>
        <v>0</v>
      </c>
      <c r="M93" s="150">
        <f t="shared" si="10"/>
        <v>1</v>
      </c>
    </row>
    <row r="94" spans="1:13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G94+'4ª Medição'!H94</f>
        <v>0</v>
      </c>
      <c r="I94" s="94">
        <v>60.02</v>
      </c>
      <c r="J94" s="94">
        <v>78.02</v>
      </c>
      <c r="K94" s="94">
        <f t="shared" si="8"/>
        <v>0</v>
      </c>
      <c r="L94" s="94">
        <f t="shared" si="9"/>
        <v>0</v>
      </c>
      <c r="M94" s="150">
        <f t="shared" si="10"/>
        <v>0</v>
      </c>
    </row>
    <row r="95" spans="1:13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G95+'4ª Medição'!H95</f>
        <v>0</v>
      </c>
      <c r="I95" s="94">
        <v>316.02999999999997</v>
      </c>
      <c r="J95" s="94">
        <f t="shared" si="11"/>
        <v>410.84</v>
      </c>
      <c r="K95" s="94">
        <f t="shared" si="8"/>
        <v>0</v>
      </c>
      <c r="L95" s="94">
        <f t="shared" si="9"/>
        <v>0</v>
      </c>
      <c r="M95" s="150">
        <f t="shared" si="10"/>
        <v>1</v>
      </c>
    </row>
    <row r="96" spans="1:13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G96+'4ª Medição'!H96</f>
        <v>0</v>
      </c>
      <c r="I96" s="94">
        <v>345.43</v>
      </c>
      <c r="J96" s="94">
        <f t="shared" si="11"/>
        <v>449.06</v>
      </c>
      <c r="K96" s="94">
        <f t="shared" si="8"/>
        <v>0</v>
      </c>
      <c r="L96" s="94">
        <f t="shared" si="9"/>
        <v>0</v>
      </c>
      <c r="M96" s="150">
        <f t="shared" si="10"/>
        <v>2</v>
      </c>
    </row>
    <row r="97" spans="1:13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G97+'4ª Medição'!H97</f>
        <v>0</v>
      </c>
      <c r="I97" s="94">
        <v>394.43</v>
      </c>
      <c r="J97" s="94">
        <f t="shared" si="11"/>
        <v>512.76</v>
      </c>
      <c r="K97" s="94">
        <f t="shared" si="8"/>
        <v>0</v>
      </c>
      <c r="L97" s="94">
        <f t="shared" si="9"/>
        <v>0</v>
      </c>
      <c r="M97" s="150">
        <f t="shared" si="10"/>
        <v>1</v>
      </c>
    </row>
    <row r="98" spans="1:13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G98+'4ª Medição'!H98</f>
        <v>0</v>
      </c>
      <c r="I98" s="94">
        <v>14.82</v>
      </c>
      <c r="J98" s="94">
        <v>19.260000000000002</v>
      </c>
      <c r="K98" s="94">
        <f t="shared" si="8"/>
        <v>0</v>
      </c>
      <c r="L98" s="94">
        <f t="shared" si="9"/>
        <v>0</v>
      </c>
      <c r="M98" s="150">
        <f t="shared" si="10"/>
        <v>150.57</v>
      </c>
    </row>
    <row r="99" spans="1:13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G99+'4ª Medição'!H99</f>
        <v>0</v>
      </c>
      <c r="I99" s="94"/>
      <c r="J99" s="94">
        <f t="shared" si="11"/>
        <v>0</v>
      </c>
      <c r="K99" s="94">
        <f t="shared" si="8"/>
        <v>0</v>
      </c>
      <c r="L99" s="94">
        <f t="shared" si="9"/>
        <v>0</v>
      </c>
      <c r="M99" s="150">
        <f t="shared" si="10"/>
        <v>0</v>
      </c>
    </row>
    <row r="100" spans="1:13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G100+'4ª Medição'!H100</f>
        <v>0</v>
      </c>
      <c r="I100" s="94">
        <v>412.39</v>
      </c>
      <c r="J100" s="94">
        <f t="shared" si="11"/>
        <v>536.11</v>
      </c>
      <c r="K100" s="94">
        <f t="shared" si="8"/>
        <v>0</v>
      </c>
      <c r="L100" s="94">
        <f t="shared" si="9"/>
        <v>0</v>
      </c>
      <c r="M100" s="150">
        <f t="shared" si="10"/>
        <v>41.2</v>
      </c>
    </row>
    <row r="101" spans="1:13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G101+'4ª Medição'!H101</f>
        <v>0</v>
      </c>
      <c r="I101" s="94">
        <v>392.79</v>
      </c>
      <c r="J101" s="94">
        <f t="shared" si="11"/>
        <v>510.63</v>
      </c>
      <c r="K101" s="94">
        <f t="shared" si="8"/>
        <v>0</v>
      </c>
      <c r="L101" s="94">
        <f t="shared" si="9"/>
        <v>0</v>
      </c>
      <c r="M101" s="150">
        <f t="shared" si="10"/>
        <v>0.8</v>
      </c>
    </row>
    <row r="102" spans="1:13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G102+'4ª Medição'!H102</f>
        <v>0</v>
      </c>
      <c r="I102" s="94">
        <v>412.39</v>
      </c>
      <c r="J102" s="94">
        <f t="shared" si="11"/>
        <v>536.11</v>
      </c>
      <c r="K102" s="94">
        <f t="shared" si="8"/>
        <v>0</v>
      </c>
      <c r="L102" s="94">
        <f t="shared" si="9"/>
        <v>0</v>
      </c>
      <c r="M102" s="150">
        <f t="shared" si="10"/>
        <v>15.57</v>
      </c>
    </row>
    <row r="103" spans="1:13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G103+'4ª Medição'!H103</f>
        <v>0</v>
      </c>
      <c r="I103" s="94"/>
      <c r="J103" s="94"/>
      <c r="K103" s="94"/>
      <c r="L103" s="94">
        <f t="shared" si="9"/>
        <v>0</v>
      </c>
      <c r="M103" s="150">
        <f t="shared" si="10"/>
        <v>0</v>
      </c>
    </row>
    <row r="104" spans="1:13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G104+'4ª Medição'!H104</f>
        <v>0</v>
      </c>
      <c r="I104" s="94">
        <v>216.39</v>
      </c>
      <c r="J104" s="94">
        <f t="shared" si="11"/>
        <v>281.31</v>
      </c>
      <c r="K104" s="94">
        <f t="shared" si="8"/>
        <v>0</v>
      </c>
      <c r="L104" s="94">
        <f t="shared" si="9"/>
        <v>0</v>
      </c>
      <c r="M104" s="150">
        <f t="shared" si="10"/>
        <v>17.43</v>
      </c>
    </row>
    <row r="105" spans="1:13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G105+'4ª Medição'!H105</f>
        <v>0</v>
      </c>
      <c r="I105" s="94">
        <v>39.4</v>
      </c>
      <c r="J105" s="94">
        <f t="shared" si="11"/>
        <v>51.22</v>
      </c>
      <c r="K105" s="94">
        <f t="shared" si="8"/>
        <v>0</v>
      </c>
      <c r="L105" s="94">
        <f t="shared" si="9"/>
        <v>0</v>
      </c>
      <c r="M105" s="150">
        <f t="shared" si="10"/>
        <v>41.2</v>
      </c>
    </row>
    <row r="106" spans="1:13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G106+'4ª Medição'!H106</f>
        <v>0</v>
      </c>
      <c r="I106" s="94">
        <v>122.7</v>
      </c>
      <c r="J106" s="94">
        <f t="shared" si="11"/>
        <v>159.51</v>
      </c>
      <c r="K106" s="94">
        <f t="shared" si="8"/>
        <v>0</v>
      </c>
      <c r="L106" s="94">
        <f t="shared" si="9"/>
        <v>0</v>
      </c>
      <c r="M106" s="150">
        <f t="shared" si="10"/>
        <v>3.64</v>
      </c>
    </row>
    <row r="107" spans="1:13" s="8" customFormat="1">
      <c r="A107" s="85"/>
      <c r="B107" s="85"/>
      <c r="C107" s="85"/>
      <c r="D107" s="92"/>
      <c r="E107" s="85"/>
      <c r="F107" s="85"/>
      <c r="G107" s="93"/>
      <c r="H107" s="93">
        <f>G107+'4ª Medição'!H107</f>
        <v>0</v>
      </c>
      <c r="I107" s="94"/>
      <c r="J107" s="94"/>
      <c r="K107" s="94"/>
      <c r="L107" s="94">
        <f t="shared" si="9"/>
        <v>0</v>
      </c>
      <c r="M107" s="150">
        <f t="shared" si="10"/>
        <v>0</v>
      </c>
    </row>
    <row r="108" spans="1:13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G108+'4ª Medição'!H108</f>
        <v>0</v>
      </c>
      <c r="I108" s="98"/>
      <c r="J108" s="98"/>
      <c r="K108" s="94"/>
      <c r="L108" s="94">
        <f t="shared" si="9"/>
        <v>0</v>
      </c>
      <c r="M108" s="150">
        <f t="shared" si="10"/>
        <v>0</v>
      </c>
    </row>
    <row r="109" spans="1:13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G109+'4ª Medição'!H109</f>
        <v>0</v>
      </c>
      <c r="I109" s="94"/>
      <c r="J109" s="94"/>
      <c r="K109" s="94"/>
      <c r="L109" s="94">
        <f t="shared" si="9"/>
        <v>0</v>
      </c>
      <c r="M109" s="150">
        <f t="shared" si="10"/>
        <v>0</v>
      </c>
    </row>
    <row r="110" spans="1:13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G110+'4ª Medição'!H110</f>
        <v>0</v>
      </c>
      <c r="I110" s="112">
        <v>2430.33</v>
      </c>
      <c r="J110" s="94">
        <f>ROUND(F110*1.3,2)</f>
        <v>1.3</v>
      </c>
      <c r="K110" s="94">
        <f t="shared" si="8"/>
        <v>0</v>
      </c>
      <c r="L110" s="94">
        <f t="shared" si="9"/>
        <v>0</v>
      </c>
      <c r="M110" s="150">
        <f t="shared" si="10"/>
        <v>1</v>
      </c>
    </row>
    <row r="111" spans="1:13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G111+'4ª Medição'!H111</f>
        <v>0</v>
      </c>
      <c r="I111" s="94"/>
      <c r="J111" s="94"/>
      <c r="K111" s="94"/>
      <c r="L111" s="94">
        <f t="shared" si="9"/>
        <v>0</v>
      </c>
      <c r="M111" s="150">
        <f t="shared" si="10"/>
        <v>0</v>
      </c>
    </row>
    <row r="112" spans="1:13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G112+'4ª Medição'!H112</f>
        <v>0</v>
      </c>
      <c r="I112" s="94">
        <v>125.56</v>
      </c>
      <c r="J112" s="94">
        <v>163.22999999999999</v>
      </c>
      <c r="K112" s="94">
        <f t="shared" si="8"/>
        <v>0</v>
      </c>
      <c r="L112" s="94">
        <f t="shared" si="9"/>
        <v>0</v>
      </c>
      <c r="M112" s="150">
        <f t="shared" si="10"/>
        <v>48</v>
      </c>
    </row>
    <row r="113" spans="1:13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G113+'4ª Medição'!H113</f>
        <v>0</v>
      </c>
      <c r="I113" s="94">
        <v>105.96</v>
      </c>
      <c r="J113" s="94">
        <v>137.75</v>
      </c>
      <c r="K113" s="94">
        <f t="shared" si="8"/>
        <v>0</v>
      </c>
      <c r="L113" s="94">
        <f t="shared" si="9"/>
        <v>0</v>
      </c>
      <c r="M113" s="150">
        <f t="shared" si="10"/>
        <v>11</v>
      </c>
    </row>
    <row r="114" spans="1:13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G114+'4ª Medição'!H114</f>
        <v>0</v>
      </c>
      <c r="I114" s="94">
        <v>53.78</v>
      </c>
      <c r="J114" s="94">
        <f>ROUND(I114*1.3,2)</f>
        <v>69.91</v>
      </c>
      <c r="K114" s="94">
        <f t="shared" si="8"/>
        <v>0</v>
      </c>
      <c r="L114" s="94">
        <f t="shared" si="9"/>
        <v>0</v>
      </c>
      <c r="M114" s="150">
        <f t="shared" si="10"/>
        <v>23</v>
      </c>
    </row>
    <row r="115" spans="1:13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G115+'4ª Medição'!H115</f>
        <v>0</v>
      </c>
      <c r="I115" s="94">
        <v>62.89</v>
      </c>
      <c r="J115" s="94">
        <v>81.75</v>
      </c>
      <c r="K115" s="94">
        <f t="shared" si="8"/>
        <v>0</v>
      </c>
      <c r="L115" s="94">
        <f t="shared" si="9"/>
        <v>0</v>
      </c>
      <c r="M115" s="150">
        <f t="shared" si="10"/>
        <v>3</v>
      </c>
    </row>
    <row r="116" spans="1:13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G116+'4ª Medição'!H116</f>
        <v>0</v>
      </c>
      <c r="I116" s="94">
        <v>313.10000000000002</v>
      </c>
      <c r="J116" s="94">
        <v>407.03</v>
      </c>
      <c r="K116" s="94">
        <f t="shared" si="8"/>
        <v>0</v>
      </c>
      <c r="L116" s="94">
        <f t="shared" si="9"/>
        <v>0</v>
      </c>
      <c r="M116" s="150">
        <f t="shared" si="10"/>
        <v>2</v>
      </c>
    </row>
    <row r="117" spans="1:13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G117+'4ª Medição'!H117</f>
        <v>0</v>
      </c>
      <c r="I117" s="94">
        <v>42.38</v>
      </c>
      <c r="J117" s="94">
        <v>55.1</v>
      </c>
      <c r="K117" s="94">
        <f t="shared" si="8"/>
        <v>0</v>
      </c>
      <c r="L117" s="94">
        <f t="shared" si="9"/>
        <v>0</v>
      </c>
      <c r="M117" s="150">
        <f t="shared" si="10"/>
        <v>2</v>
      </c>
    </row>
    <row r="118" spans="1:13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G118+'4ª Medição'!H118</f>
        <v>0</v>
      </c>
      <c r="I118" s="94">
        <v>54.57</v>
      </c>
      <c r="J118" s="94">
        <v>70.94</v>
      </c>
      <c r="K118" s="94">
        <f t="shared" si="8"/>
        <v>0</v>
      </c>
      <c r="L118" s="94">
        <f t="shared" si="9"/>
        <v>0</v>
      </c>
      <c r="M118" s="150">
        <f t="shared" si="10"/>
        <v>87</v>
      </c>
    </row>
    <row r="119" spans="1:13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G119+'4ª Medição'!H119</f>
        <v>0</v>
      </c>
      <c r="I119" s="94">
        <v>7.37</v>
      </c>
      <c r="J119" s="94">
        <f>ROUND(I119*1.3,2)</f>
        <v>9.58</v>
      </c>
      <c r="K119" s="94">
        <f t="shared" si="8"/>
        <v>0</v>
      </c>
      <c r="L119" s="94">
        <f t="shared" si="9"/>
        <v>0</v>
      </c>
      <c r="M119" s="150">
        <f t="shared" si="10"/>
        <v>3</v>
      </c>
    </row>
    <row r="120" spans="1:13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G120+'4ª Medição'!H120</f>
        <v>0</v>
      </c>
      <c r="I120" s="94">
        <v>17.329999999999998</v>
      </c>
      <c r="J120" s="94">
        <f t="shared" ref="J120:J122" si="12">ROUND(I120*1.3,2)</f>
        <v>22.53</v>
      </c>
      <c r="K120" s="94">
        <f t="shared" si="8"/>
        <v>0</v>
      </c>
      <c r="L120" s="94">
        <f t="shared" si="9"/>
        <v>0</v>
      </c>
      <c r="M120" s="150">
        <f t="shared" si="10"/>
        <v>64</v>
      </c>
    </row>
    <row r="121" spans="1:13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G121+'4ª Medição'!H121</f>
        <v>0</v>
      </c>
      <c r="I121" s="94">
        <v>23.21</v>
      </c>
      <c r="J121" s="94">
        <f t="shared" si="12"/>
        <v>30.17</v>
      </c>
      <c r="K121" s="94">
        <f t="shared" si="8"/>
        <v>0</v>
      </c>
      <c r="L121" s="94">
        <f t="shared" si="9"/>
        <v>0</v>
      </c>
      <c r="M121" s="150">
        <f t="shared" si="10"/>
        <v>4</v>
      </c>
    </row>
    <row r="122" spans="1:13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G122+'4ª Medição'!H122</f>
        <v>0</v>
      </c>
      <c r="I122" s="94">
        <v>0</v>
      </c>
      <c r="J122" s="94">
        <f t="shared" si="12"/>
        <v>0</v>
      </c>
      <c r="K122" s="94">
        <f t="shared" si="8"/>
        <v>0</v>
      </c>
      <c r="L122" s="94">
        <f t="shared" si="9"/>
        <v>0</v>
      </c>
      <c r="M122" s="150">
        <f t="shared" si="10"/>
        <v>11</v>
      </c>
    </row>
    <row r="123" spans="1:13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G123+'4ª Medição'!H123</f>
        <v>0</v>
      </c>
      <c r="I123" s="94">
        <v>64.37</v>
      </c>
      <c r="J123" s="94">
        <f>ROUND(I123*1.3,2)</f>
        <v>83.68</v>
      </c>
      <c r="K123" s="94">
        <f t="shared" si="8"/>
        <v>0</v>
      </c>
      <c r="L123" s="94">
        <f t="shared" si="9"/>
        <v>0</v>
      </c>
      <c r="M123" s="150">
        <f t="shared" si="10"/>
        <v>82</v>
      </c>
    </row>
    <row r="124" spans="1:13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G124+'4ª Medição'!H124</f>
        <v>0</v>
      </c>
      <c r="I124" s="94">
        <v>17.329999999999998</v>
      </c>
      <c r="J124" s="94">
        <f>ROUND(I124*1.3,2)</f>
        <v>22.53</v>
      </c>
      <c r="K124" s="94">
        <f t="shared" si="8"/>
        <v>0</v>
      </c>
      <c r="L124" s="94">
        <f t="shared" si="9"/>
        <v>0</v>
      </c>
      <c r="M124" s="150">
        <f t="shared" si="10"/>
        <v>19</v>
      </c>
    </row>
    <row r="125" spans="1:13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G125+'4ª Medição'!H125</f>
        <v>0</v>
      </c>
      <c r="I125" s="94">
        <v>19.29</v>
      </c>
      <c r="J125" s="94">
        <f>ROUND(I125*1.3,2)</f>
        <v>25.08</v>
      </c>
      <c r="K125" s="94">
        <f t="shared" si="8"/>
        <v>0</v>
      </c>
      <c r="L125" s="94">
        <f t="shared" si="9"/>
        <v>0</v>
      </c>
      <c r="M125" s="150">
        <f t="shared" si="10"/>
        <v>11</v>
      </c>
    </row>
    <row r="126" spans="1:13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G126+'4ª Medição'!H126</f>
        <v>0</v>
      </c>
      <c r="I126" s="94">
        <v>21.25</v>
      </c>
      <c r="J126" s="94">
        <v>27.63</v>
      </c>
      <c r="K126" s="94">
        <f t="shared" si="8"/>
        <v>0</v>
      </c>
      <c r="L126" s="94">
        <f t="shared" si="9"/>
        <v>0</v>
      </c>
      <c r="M126" s="150">
        <f t="shared" si="10"/>
        <v>4</v>
      </c>
    </row>
    <row r="127" spans="1:13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G127+'4ª Medição'!H127</f>
        <v>0</v>
      </c>
      <c r="I127" s="94">
        <v>25.17</v>
      </c>
      <c r="J127" s="94">
        <f>ROUND(I127*1.3,2)</f>
        <v>32.72</v>
      </c>
      <c r="K127" s="94">
        <f t="shared" si="8"/>
        <v>0</v>
      </c>
      <c r="L127" s="94">
        <f t="shared" si="9"/>
        <v>0</v>
      </c>
      <c r="M127" s="150">
        <f t="shared" si="10"/>
        <v>1</v>
      </c>
    </row>
    <row r="128" spans="1:13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G128+'4ª Medição'!H128</f>
        <v>0</v>
      </c>
      <c r="I128" s="94">
        <v>19.29</v>
      </c>
      <c r="J128" s="94">
        <v>25.08</v>
      </c>
      <c r="K128" s="94">
        <f t="shared" si="8"/>
        <v>0</v>
      </c>
      <c r="L128" s="94">
        <f t="shared" si="9"/>
        <v>0</v>
      </c>
      <c r="M128" s="150">
        <f t="shared" si="10"/>
        <v>2</v>
      </c>
    </row>
    <row r="129" spans="1:13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G129+'4ª Medição'!H129</f>
        <v>0</v>
      </c>
      <c r="I129" s="94">
        <v>106.46</v>
      </c>
      <c r="J129" s="94">
        <v>138.4</v>
      </c>
      <c r="K129" s="94">
        <f t="shared" si="8"/>
        <v>0</v>
      </c>
      <c r="L129" s="94">
        <f t="shared" si="9"/>
        <v>0</v>
      </c>
      <c r="M129" s="150">
        <f t="shared" si="10"/>
        <v>37</v>
      </c>
    </row>
    <row r="130" spans="1:13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G130+'4ª Medição'!H130</f>
        <v>0</v>
      </c>
      <c r="I130" s="94"/>
      <c r="J130" s="94"/>
      <c r="K130" s="94"/>
      <c r="L130" s="94">
        <f t="shared" si="9"/>
        <v>0</v>
      </c>
      <c r="M130" s="150">
        <f t="shared" si="10"/>
        <v>0</v>
      </c>
    </row>
    <row r="131" spans="1:13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G131+'4ª Medição'!H131</f>
        <v>0</v>
      </c>
      <c r="I131" s="94"/>
      <c r="J131" s="94"/>
      <c r="K131" s="94"/>
      <c r="L131" s="94">
        <f t="shared" si="9"/>
        <v>0</v>
      </c>
      <c r="M131" s="150">
        <f t="shared" si="10"/>
        <v>0</v>
      </c>
    </row>
    <row r="132" spans="1:13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G132+'4ª Medição'!H132</f>
        <v>0</v>
      </c>
      <c r="I132" s="94">
        <v>184.36</v>
      </c>
      <c r="J132" s="94">
        <v>239.67</v>
      </c>
      <c r="K132" s="94">
        <f t="shared" si="8"/>
        <v>0</v>
      </c>
      <c r="L132" s="94">
        <f t="shared" si="9"/>
        <v>0</v>
      </c>
      <c r="M132" s="150">
        <f t="shared" si="10"/>
        <v>1</v>
      </c>
    </row>
    <row r="133" spans="1:13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G133+'4ª Medição'!H133</f>
        <v>0</v>
      </c>
      <c r="I133" s="94">
        <v>112.58</v>
      </c>
      <c r="J133" s="94">
        <v>146.35</v>
      </c>
      <c r="K133" s="94">
        <f t="shared" si="8"/>
        <v>0</v>
      </c>
      <c r="L133" s="94">
        <f t="shared" si="9"/>
        <v>0</v>
      </c>
      <c r="M133" s="150">
        <f t="shared" si="10"/>
        <v>1</v>
      </c>
    </row>
    <row r="134" spans="1:13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G134+'4ª Medição'!H134</f>
        <v>0</v>
      </c>
      <c r="I134" s="94">
        <v>102.78</v>
      </c>
      <c r="J134" s="94">
        <v>133.61000000000001</v>
      </c>
      <c r="K134" s="94">
        <f t="shared" si="8"/>
        <v>0</v>
      </c>
      <c r="L134" s="94">
        <f t="shared" si="9"/>
        <v>0</v>
      </c>
      <c r="M134" s="150">
        <f t="shared" si="10"/>
        <v>1</v>
      </c>
    </row>
    <row r="135" spans="1:13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G135+'4ª Medição'!H135</f>
        <v>0</v>
      </c>
      <c r="I135" s="94">
        <v>104.12</v>
      </c>
      <c r="J135" s="94">
        <v>135.35</v>
      </c>
      <c r="K135" s="94">
        <f t="shared" si="8"/>
        <v>0</v>
      </c>
      <c r="L135" s="94">
        <f t="shared" si="9"/>
        <v>0</v>
      </c>
      <c r="M135" s="150">
        <f t="shared" si="10"/>
        <v>1</v>
      </c>
    </row>
    <row r="136" spans="1:13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G136+'4ª Medição'!H136</f>
        <v>0</v>
      </c>
      <c r="I136" s="94"/>
      <c r="J136" s="94"/>
      <c r="K136" s="94"/>
      <c r="L136" s="94">
        <f t="shared" si="9"/>
        <v>0</v>
      </c>
      <c r="M136" s="150">
        <f t="shared" si="10"/>
        <v>0</v>
      </c>
    </row>
    <row r="137" spans="1:13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G137+'4ª Medição'!H137</f>
        <v>0</v>
      </c>
      <c r="I137" s="94"/>
      <c r="J137" s="94"/>
      <c r="K137" s="94"/>
      <c r="L137" s="94">
        <f t="shared" si="9"/>
        <v>0</v>
      </c>
      <c r="M137" s="150">
        <f t="shared" si="10"/>
        <v>0</v>
      </c>
    </row>
    <row r="138" spans="1:13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G138+'4ª Medição'!H138</f>
        <v>0</v>
      </c>
      <c r="I138" s="94">
        <v>184.36</v>
      </c>
      <c r="J138" s="94">
        <v>239.67</v>
      </c>
      <c r="K138" s="94">
        <f t="shared" si="8"/>
        <v>0</v>
      </c>
      <c r="L138" s="94">
        <f t="shared" si="9"/>
        <v>0</v>
      </c>
      <c r="M138" s="150">
        <f t="shared" si="10"/>
        <v>2</v>
      </c>
    </row>
    <row r="139" spans="1:13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G139+'4ª Medição'!H139</f>
        <v>0</v>
      </c>
      <c r="I139" s="94">
        <v>29.09</v>
      </c>
      <c r="J139" s="94">
        <v>37.82</v>
      </c>
      <c r="K139" s="94">
        <f t="shared" si="8"/>
        <v>0</v>
      </c>
      <c r="L139" s="94">
        <f t="shared" si="9"/>
        <v>0</v>
      </c>
      <c r="M139" s="150">
        <f t="shared" si="10"/>
        <v>2</v>
      </c>
    </row>
    <row r="140" spans="1:13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G140+'4ª Medição'!H140</f>
        <v>0</v>
      </c>
      <c r="I140" s="94">
        <v>104.12</v>
      </c>
      <c r="J140" s="94">
        <v>135.35</v>
      </c>
      <c r="K140" s="94">
        <f t="shared" si="8"/>
        <v>0</v>
      </c>
      <c r="L140" s="94">
        <f t="shared" si="9"/>
        <v>0</v>
      </c>
      <c r="M140" s="150">
        <f t="shared" si="10"/>
        <v>3</v>
      </c>
    </row>
    <row r="141" spans="1:13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G141+'4ª Medição'!H141</f>
        <v>0</v>
      </c>
      <c r="I141" s="94">
        <v>63.58</v>
      </c>
      <c r="J141" s="94">
        <v>82.65</v>
      </c>
      <c r="K141" s="94">
        <f t="shared" si="8"/>
        <v>0</v>
      </c>
      <c r="L141" s="94">
        <f t="shared" si="9"/>
        <v>0</v>
      </c>
      <c r="M141" s="150">
        <f t="shared" si="10"/>
        <v>2</v>
      </c>
    </row>
    <row r="142" spans="1:13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G142+'4ª Medição'!H142</f>
        <v>0</v>
      </c>
      <c r="I142" s="94">
        <v>19.48</v>
      </c>
      <c r="J142" s="94">
        <v>25.32</v>
      </c>
      <c r="K142" s="94">
        <f t="shared" si="8"/>
        <v>0</v>
      </c>
      <c r="L142" s="94">
        <f t="shared" si="9"/>
        <v>0</v>
      </c>
      <c r="M142" s="150">
        <f t="shared" si="10"/>
        <v>10</v>
      </c>
    </row>
    <row r="143" spans="1:13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G143+'4ª Medição'!H143</f>
        <v>0</v>
      </c>
      <c r="I143" s="94">
        <v>22.42</v>
      </c>
      <c r="J143" s="94">
        <v>29.14</v>
      </c>
      <c r="K143" s="94">
        <f t="shared" si="8"/>
        <v>0</v>
      </c>
      <c r="L143" s="94">
        <f t="shared" si="9"/>
        <v>0</v>
      </c>
      <c r="M143" s="150">
        <f t="shared" si="10"/>
        <v>10</v>
      </c>
    </row>
    <row r="144" spans="1:13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G144+'4ª Medição'!H144</f>
        <v>0</v>
      </c>
      <c r="I144" s="94">
        <v>39.93</v>
      </c>
      <c r="J144" s="94">
        <v>46.98</v>
      </c>
      <c r="K144" s="94">
        <f t="shared" ref="K144:K207" si="13">J144*G144</f>
        <v>0</v>
      </c>
      <c r="L144" s="94">
        <f t="shared" ref="L144:L207" si="14">H144*J144</f>
        <v>0</v>
      </c>
      <c r="M144" s="150">
        <f t="shared" ref="M144:M207" si="15">F144-H144</f>
        <v>5</v>
      </c>
    </row>
    <row r="145" spans="1:13" s="3" customFormat="1">
      <c r="A145" s="85"/>
      <c r="B145" s="85"/>
      <c r="C145" s="85"/>
      <c r="D145" s="92"/>
      <c r="E145" s="85"/>
      <c r="F145" s="85"/>
      <c r="G145" s="93"/>
      <c r="H145" s="93">
        <f>G145+'4ª Medição'!H145</f>
        <v>0</v>
      </c>
      <c r="I145" s="94"/>
      <c r="J145" s="94"/>
      <c r="K145" s="94"/>
      <c r="L145" s="94">
        <f t="shared" si="14"/>
        <v>0</v>
      </c>
      <c r="M145" s="150">
        <f t="shared" si="15"/>
        <v>0</v>
      </c>
    </row>
    <row r="146" spans="1:13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G146+'4ª Medição'!H146</f>
        <v>0</v>
      </c>
      <c r="I146" s="94"/>
      <c r="J146" s="94"/>
      <c r="K146" s="94"/>
      <c r="L146" s="94">
        <f t="shared" si="14"/>
        <v>0</v>
      </c>
      <c r="M146" s="150">
        <f t="shared" si="15"/>
        <v>0</v>
      </c>
    </row>
    <row r="147" spans="1:13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G147+'4ª Medição'!H147</f>
        <v>0</v>
      </c>
      <c r="I147" s="94">
        <v>59.31</v>
      </c>
      <c r="J147" s="94">
        <v>77.099999999999994</v>
      </c>
      <c r="K147" s="94">
        <f t="shared" si="13"/>
        <v>0</v>
      </c>
      <c r="L147" s="94">
        <f t="shared" si="14"/>
        <v>0</v>
      </c>
      <c r="M147" s="150">
        <f t="shared" si="15"/>
        <v>12</v>
      </c>
    </row>
    <row r="148" spans="1:13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G148+'4ª Medição'!H148</f>
        <v>0</v>
      </c>
      <c r="I148" s="94">
        <v>64.37</v>
      </c>
      <c r="J148" s="94">
        <v>83.68</v>
      </c>
      <c r="K148" s="94">
        <f t="shared" si="13"/>
        <v>0</v>
      </c>
      <c r="L148" s="94">
        <f t="shared" si="14"/>
        <v>0</v>
      </c>
      <c r="M148" s="150">
        <f t="shared" si="15"/>
        <v>12</v>
      </c>
    </row>
    <row r="149" spans="1:13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G149+'4ª Medição'!H149</f>
        <v>0</v>
      </c>
      <c r="I149" s="94">
        <v>12.82</v>
      </c>
      <c r="J149" s="94">
        <v>16.66</v>
      </c>
      <c r="K149" s="94">
        <f t="shared" si="13"/>
        <v>0</v>
      </c>
      <c r="L149" s="94">
        <f t="shared" si="14"/>
        <v>0</v>
      </c>
      <c r="M149" s="150">
        <f t="shared" si="15"/>
        <v>12</v>
      </c>
    </row>
    <row r="150" spans="1:13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G150+'4ª Medição'!H150</f>
        <v>0</v>
      </c>
      <c r="I150" s="94">
        <v>59.47</v>
      </c>
      <c r="J150" s="94">
        <v>77.31</v>
      </c>
      <c r="K150" s="94">
        <f t="shared" si="13"/>
        <v>0</v>
      </c>
      <c r="L150" s="94">
        <f t="shared" si="14"/>
        <v>0</v>
      </c>
      <c r="M150" s="150">
        <f t="shared" si="15"/>
        <v>9</v>
      </c>
    </row>
    <row r="151" spans="1:13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G151+'4ª Medição'!H151</f>
        <v>0</v>
      </c>
      <c r="I151" s="94">
        <v>2283.33</v>
      </c>
      <c r="J151" s="94">
        <v>2968.33</v>
      </c>
      <c r="K151" s="94">
        <f t="shared" si="13"/>
        <v>0</v>
      </c>
      <c r="L151" s="94">
        <f t="shared" si="14"/>
        <v>0</v>
      </c>
      <c r="M151" s="150">
        <f t="shared" si="15"/>
        <v>1</v>
      </c>
    </row>
    <row r="152" spans="1:13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G152+'4ª Medição'!H152</f>
        <v>0</v>
      </c>
      <c r="I152" s="94">
        <v>911.33</v>
      </c>
      <c r="J152" s="94">
        <f>ROUND(I152*1.3,2)</f>
        <v>1184.73</v>
      </c>
      <c r="K152" s="94">
        <f t="shared" si="13"/>
        <v>0</v>
      </c>
      <c r="L152" s="94">
        <f t="shared" si="14"/>
        <v>0</v>
      </c>
      <c r="M152" s="150">
        <f t="shared" si="15"/>
        <v>1</v>
      </c>
    </row>
    <row r="153" spans="1:13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G153+'4ª Medição'!H153</f>
        <v>0</v>
      </c>
      <c r="I153" s="94">
        <v>911.33</v>
      </c>
      <c r="J153" s="94">
        <f>ROUND(I153*1.3,2)</f>
        <v>1184.73</v>
      </c>
      <c r="K153" s="94">
        <f t="shared" si="13"/>
        <v>0</v>
      </c>
      <c r="L153" s="94">
        <f t="shared" si="14"/>
        <v>0</v>
      </c>
      <c r="M153" s="150">
        <f t="shared" si="15"/>
        <v>1</v>
      </c>
    </row>
    <row r="154" spans="1:13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G154+'4ª Medição'!H154</f>
        <v>0</v>
      </c>
      <c r="I154" s="94">
        <v>8.35</v>
      </c>
      <c r="J154" s="94">
        <v>10.85</v>
      </c>
      <c r="K154" s="94">
        <f t="shared" si="13"/>
        <v>0</v>
      </c>
      <c r="L154" s="94">
        <f t="shared" si="14"/>
        <v>0</v>
      </c>
      <c r="M154" s="150">
        <f t="shared" si="15"/>
        <v>2</v>
      </c>
    </row>
    <row r="155" spans="1:13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G155+'4ª Medição'!H155</f>
        <v>0</v>
      </c>
      <c r="I155" s="94">
        <v>50.59</v>
      </c>
      <c r="J155" s="94">
        <v>65.77</v>
      </c>
      <c r="K155" s="94">
        <f t="shared" si="13"/>
        <v>0</v>
      </c>
      <c r="L155" s="94">
        <f t="shared" si="14"/>
        <v>0</v>
      </c>
      <c r="M155" s="150">
        <f t="shared" si="15"/>
        <v>2</v>
      </c>
    </row>
    <row r="156" spans="1:13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G156+'4ª Medição'!H156</f>
        <v>0</v>
      </c>
      <c r="I156" s="94">
        <v>120.66</v>
      </c>
      <c r="J156" s="94">
        <v>156.86000000000001</v>
      </c>
      <c r="K156" s="94">
        <f t="shared" si="13"/>
        <v>0</v>
      </c>
      <c r="L156" s="94">
        <f t="shared" si="14"/>
        <v>0</v>
      </c>
      <c r="M156" s="150">
        <f t="shared" si="15"/>
        <v>1</v>
      </c>
    </row>
    <row r="157" spans="1:13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G157+'4ª Medição'!H157</f>
        <v>0</v>
      </c>
      <c r="I157" s="94">
        <v>135.94999999999999</v>
      </c>
      <c r="J157" s="94">
        <v>176.74</v>
      </c>
      <c r="K157" s="94">
        <f t="shared" si="13"/>
        <v>0</v>
      </c>
      <c r="L157" s="94">
        <f t="shared" si="14"/>
        <v>0</v>
      </c>
      <c r="M157" s="150">
        <f t="shared" si="15"/>
        <v>3</v>
      </c>
    </row>
    <row r="158" spans="1:13" s="3" customFormat="1">
      <c r="A158" s="85"/>
      <c r="B158" s="85"/>
      <c r="C158" s="85"/>
      <c r="D158" s="92"/>
      <c r="E158" s="85"/>
      <c r="F158" s="85"/>
      <c r="G158" s="93"/>
      <c r="H158" s="93">
        <f>G158+'4ª Medição'!H158</f>
        <v>0</v>
      </c>
      <c r="I158" s="94"/>
      <c r="J158" s="94"/>
      <c r="K158" s="94"/>
      <c r="L158" s="94">
        <f t="shared" si="14"/>
        <v>0</v>
      </c>
      <c r="M158" s="150">
        <f t="shared" si="15"/>
        <v>0</v>
      </c>
    </row>
    <row r="159" spans="1:13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G159+'4ª Medição'!H159</f>
        <v>0</v>
      </c>
      <c r="I159" s="98"/>
      <c r="J159" s="98"/>
      <c r="K159" s="94"/>
      <c r="L159" s="94">
        <f t="shared" si="14"/>
        <v>0</v>
      </c>
      <c r="M159" s="150">
        <f t="shared" si="15"/>
        <v>0</v>
      </c>
    </row>
    <row r="160" spans="1:13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G160+'4ª Medição'!H160</f>
        <v>0</v>
      </c>
      <c r="I160" s="98"/>
      <c r="J160" s="98"/>
      <c r="K160" s="94"/>
      <c r="L160" s="94">
        <f t="shared" si="14"/>
        <v>0</v>
      </c>
      <c r="M160" s="150">
        <f t="shared" si="15"/>
        <v>0</v>
      </c>
    </row>
    <row r="161" spans="1:13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G161+'4ª Medição'!H161</f>
        <v>0</v>
      </c>
      <c r="I161" s="94">
        <v>127.79</v>
      </c>
      <c r="J161" s="94">
        <f>ROUND(I161*1.3,2)</f>
        <v>166.13</v>
      </c>
      <c r="K161" s="94">
        <f t="shared" si="13"/>
        <v>0</v>
      </c>
      <c r="L161" s="94">
        <f t="shared" si="14"/>
        <v>0</v>
      </c>
      <c r="M161" s="150">
        <f t="shared" si="15"/>
        <v>3</v>
      </c>
    </row>
    <row r="162" spans="1:13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G162+'4ª Medição'!H162</f>
        <v>0</v>
      </c>
      <c r="I162" s="94">
        <v>304.19</v>
      </c>
      <c r="J162" s="94">
        <f t="shared" ref="J162:J207" si="16">ROUND(I162*1.3,2)</f>
        <v>395.45</v>
      </c>
      <c r="K162" s="94">
        <f t="shared" si="13"/>
        <v>0</v>
      </c>
      <c r="L162" s="94">
        <f t="shared" si="14"/>
        <v>0</v>
      </c>
      <c r="M162" s="150">
        <f t="shared" si="15"/>
        <v>4</v>
      </c>
    </row>
    <row r="163" spans="1:13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G163+'4ª Medição'!H163</f>
        <v>0</v>
      </c>
      <c r="I163" s="94">
        <v>39.380000000000003</v>
      </c>
      <c r="J163" s="94">
        <f t="shared" si="16"/>
        <v>51.19</v>
      </c>
      <c r="K163" s="94">
        <f t="shared" si="13"/>
        <v>0</v>
      </c>
      <c r="L163" s="94">
        <f t="shared" si="14"/>
        <v>0</v>
      </c>
      <c r="M163" s="150">
        <f t="shared" si="15"/>
        <v>7</v>
      </c>
    </row>
    <row r="164" spans="1:13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G164+'4ª Medição'!H164</f>
        <v>0</v>
      </c>
      <c r="I164" s="94">
        <v>83.5</v>
      </c>
      <c r="J164" s="94">
        <f t="shared" si="16"/>
        <v>108.55</v>
      </c>
      <c r="K164" s="94">
        <f t="shared" si="13"/>
        <v>0</v>
      </c>
      <c r="L164" s="94">
        <f t="shared" si="14"/>
        <v>0</v>
      </c>
      <c r="M164" s="150">
        <f t="shared" si="15"/>
        <v>17</v>
      </c>
    </row>
    <row r="165" spans="1:13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G165+'4ª Medição'!H165</f>
        <v>0</v>
      </c>
      <c r="I165" s="94">
        <v>2000.78</v>
      </c>
      <c r="J165" s="94">
        <f t="shared" si="16"/>
        <v>2601.0100000000002</v>
      </c>
      <c r="K165" s="94">
        <f t="shared" si="13"/>
        <v>0</v>
      </c>
      <c r="L165" s="94">
        <f t="shared" si="14"/>
        <v>0</v>
      </c>
      <c r="M165" s="150">
        <f t="shared" si="15"/>
        <v>1</v>
      </c>
    </row>
    <row r="166" spans="1:13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G166+'4ª Medição'!H166</f>
        <v>0</v>
      </c>
      <c r="I166" s="94">
        <v>240.3</v>
      </c>
      <c r="J166" s="94">
        <f t="shared" si="16"/>
        <v>312.39</v>
      </c>
      <c r="K166" s="94">
        <f t="shared" si="13"/>
        <v>0</v>
      </c>
      <c r="L166" s="94">
        <f t="shared" si="14"/>
        <v>0</v>
      </c>
      <c r="M166" s="150">
        <f t="shared" si="15"/>
        <v>1</v>
      </c>
    </row>
    <row r="167" spans="1:13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G167+'4ª Medição'!H167</f>
        <v>0</v>
      </c>
      <c r="I167" s="94">
        <v>988.16</v>
      </c>
      <c r="J167" s="94">
        <v>1284.5999999999999</v>
      </c>
      <c r="K167" s="94">
        <f t="shared" si="13"/>
        <v>0</v>
      </c>
      <c r="L167" s="94">
        <f t="shared" si="14"/>
        <v>0</v>
      </c>
      <c r="M167" s="150">
        <f t="shared" si="15"/>
        <v>1</v>
      </c>
    </row>
    <row r="168" spans="1:13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G168+'4ª Medição'!H168</f>
        <v>0</v>
      </c>
      <c r="I168" s="94">
        <v>1597.33</v>
      </c>
      <c r="J168" s="94">
        <f t="shared" si="16"/>
        <v>2076.5300000000002</v>
      </c>
      <c r="K168" s="94">
        <f t="shared" si="13"/>
        <v>0</v>
      </c>
      <c r="L168" s="94">
        <f t="shared" si="14"/>
        <v>0</v>
      </c>
      <c r="M168" s="150">
        <f t="shared" si="15"/>
        <v>15.25</v>
      </c>
    </row>
    <row r="169" spans="1:13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G169+'4ª Medição'!H169</f>
        <v>0</v>
      </c>
      <c r="I169" s="94">
        <v>1598.6</v>
      </c>
      <c r="J169" s="94">
        <f t="shared" si="16"/>
        <v>2078.1799999999998</v>
      </c>
      <c r="K169" s="94">
        <f t="shared" si="13"/>
        <v>0</v>
      </c>
      <c r="L169" s="94">
        <f t="shared" si="14"/>
        <v>0</v>
      </c>
      <c r="M169" s="150">
        <f t="shared" si="15"/>
        <v>2.35</v>
      </c>
    </row>
    <row r="170" spans="1:13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G170+'4ª Medição'!H170</f>
        <v>0</v>
      </c>
      <c r="I170" s="94">
        <v>120.66</v>
      </c>
      <c r="J170" s="94">
        <f t="shared" si="16"/>
        <v>156.86000000000001</v>
      </c>
      <c r="K170" s="94">
        <f t="shared" si="13"/>
        <v>0</v>
      </c>
      <c r="L170" s="94">
        <f t="shared" si="14"/>
        <v>0</v>
      </c>
      <c r="M170" s="150">
        <f t="shared" si="15"/>
        <v>21.6</v>
      </c>
    </row>
    <row r="171" spans="1:13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G171+'4ª Medição'!H171</f>
        <v>0</v>
      </c>
      <c r="I171" s="94">
        <v>304.19</v>
      </c>
      <c r="J171" s="94">
        <f t="shared" si="16"/>
        <v>395.45</v>
      </c>
      <c r="K171" s="94">
        <f t="shared" si="13"/>
        <v>0</v>
      </c>
      <c r="L171" s="94">
        <f t="shared" si="14"/>
        <v>0</v>
      </c>
      <c r="M171" s="150">
        <f t="shared" si="15"/>
        <v>1</v>
      </c>
    </row>
    <row r="172" spans="1:13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G172+'4ª Medição'!H172</f>
        <v>0</v>
      </c>
      <c r="I172" s="94">
        <v>245.39</v>
      </c>
      <c r="J172" s="94">
        <f t="shared" si="16"/>
        <v>319.01</v>
      </c>
      <c r="K172" s="94">
        <f t="shared" si="13"/>
        <v>0</v>
      </c>
      <c r="L172" s="94">
        <f t="shared" si="14"/>
        <v>0</v>
      </c>
      <c r="M172" s="150">
        <f t="shared" si="15"/>
        <v>17</v>
      </c>
    </row>
    <row r="173" spans="1:13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G173+'4ª Medição'!H173</f>
        <v>0</v>
      </c>
      <c r="I173" s="94">
        <v>59.19</v>
      </c>
      <c r="J173" s="94">
        <f t="shared" si="16"/>
        <v>76.95</v>
      </c>
      <c r="K173" s="94">
        <f t="shared" si="13"/>
        <v>0</v>
      </c>
      <c r="L173" s="94">
        <f t="shared" si="14"/>
        <v>0</v>
      </c>
      <c r="M173" s="150">
        <f t="shared" si="15"/>
        <v>5</v>
      </c>
    </row>
    <row r="174" spans="1:13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G174+'4ª Medição'!H174</f>
        <v>0</v>
      </c>
      <c r="I174" s="94">
        <v>245.39</v>
      </c>
      <c r="J174" s="94">
        <f t="shared" si="16"/>
        <v>319.01</v>
      </c>
      <c r="K174" s="94">
        <f t="shared" si="13"/>
        <v>0</v>
      </c>
      <c r="L174" s="94">
        <f t="shared" si="14"/>
        <v>0</v>
      </c>
      <c r="M174" s="150">
        <f t="shared" si="15"/>
        <v>10</v>
      </c>
    </row>
    <row r="175" spans="1:13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G175+'4ª Medição'!H175</f>
        <v>0</v>
      </c>
      <c r="I175" s="94">
        <v>127.79</v>
      </c>
      <c r="J175" s="94">
        <f t="shared" si="16"/>
        <v>166.13</v>
      </c>
      <c r="K175" s="94">
        <f t="shared" si="13"/>
        <v>0</v>
      </c>
      <c r="L175" s="94">
        <f t="shared" si="14"/>
        <v>0</v>
      </c>
      <c r="M175" s="150">
        <f t="shared" si="15"/>
        <v>3</v>
      </c>
    </row>
    <row r="176" spans="1:13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G176+'4ª Medição'!H176</f>
        <v>0</v>
      </c>
      <c r="I176" s="94"/>
      <c r="J176" s="94"/>
      <c r="K176" s="94"/>
      <c r="L176" s="94">
        <f t="shared" si="14"/>
        <v>0</v>
      </c>
      <c r="M176" s="150">
        <f t="shared" si="15"/>
        <v>0</v>
      </c>
    </row>
    <row r="177" spans="1:13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G177+'4ª Medição'!H177</f>
        <v>0</v>
      </c>
      <c r="I177" s="94">
        <v>57.04</v>
      </c>
      <c r="J177" s="94">
        <f t="shared" si="16"/>
        <v>74.150000000000006</v>
      </c>
      <c r="K177" s="94">
        <f t="shared" si="13"/>
        <v>0</v>
      </c>
      <c r="L177" s="94">
        <f t="shared" si="14"/>
        <v>0</v>
      </c>
      <c r="M177" s="150">
        <f t="shared" si="15"/>
        <v>3</v>
      </c>
    </row>
    <row r="178" spans="1:13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G178+'4ª Medição'!H178</f>
        <v>0</v>
      </c>
      <c r="I178" s="94">
        <v>133.66999999999999</v>
      </c>
      <c r="J178" s="94">
        <v>173.78</v>
      </c>
      <c r="K178" s="94">
        <f t="shared" si="13"/>
        <v>0</v>
      </c>
      <c r="L178" s="94">
        <f t="shared" si="14"/>
        <v>0</v>
      </c>
      <c r="M178" s="150">
        <f t="shared" si="15"/>
        <v>8</v>
      </c>
    </row>
    <row r="179" spans="1:13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G179+'4ª Medição'!H179</f>
        <v>0</v>
      </c>
      <c r="I179" s="94">
        <v>66.84</v>
      </c>
      <c r="J179" s="94">
        <f t="shared" si="16"/>
        <v>86.89</v>
      </c>
      <c r="K179" s="94">
        <f t="shared" si="13"/>
        <v>0</v>
      </c>
      <c r="L179" s="94">
        <f t="shared" si="14"/>
        <v>0</v>
      </c>
      <c r="M179" s="150">
        <f t="shared" si="15"/>
        <v>20</v>
      </c>
    </row>
    <row r="180" spans="1:13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>G180+'4ª Medição'!H180</f>
        <v>0</v>
      </c>
      <c r="I180" s="94">
        <v>1992.15</v>
      </c>
      <c r="J180" s="94">
        <f t="shared" si="16"/>
        <v>2589.8000000000002</v>
      </c>
      <c r="K180" s="94">
        <f t="shared" si="13"/>
        <v>0</v>
      </c>
      <c r="L180" s="94">
        <f t="shared" si="14"/>
        <v>0</v>
      </c>
      <c r="M180" s="150">
        <f t="shared" si="15"/>
        <v>2</v>
      </c>
    </row>
    <row r="181" spans="1:13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G181+'4ª Medição'!H181</f>
        <v>0</v>
      </c>
      <c r="I181" s="94">
        <v>38.9</v>
      </c>
      <c r="J181" s="94">
        <f t="shared" si="16"/>
        <v>50.57</v>
      </c>
      <c r="K181" s="94">
        <f t="shared" si="13"/>
        <v>0</v>
      </c>
      <c r="L181" s="94">
        <f t="shared" si="14"/>
        <v>0</v>
      </c>
      <c r="M181" s="150">
        <f t="shared" si="15"/>
        <v>1</v>
      </c>
    </row>
    <row r="182" spans="1:13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G182+'4ª Medição'!H182</f>
        <v>0</v>
      </c>
      <c r="I182" s="94">
        <v>8.4700000000000006</v>
      </c>
      <c r="J182" s="94">
        <f t="shared" si="16"/>
        <v>11.01</v>
      </c>
      <c r="K182" s="94">
        <f t="shared" si="13"/>
        <v>0</v>
      </c>
      <c r="L182" s="94">
        <f t="shared" si="14"/>
        <v>0</v>
      </c>
      <c r="M182" s="150">
        <f t="shared" si="15"/>
        <v>1</v>
      </c>
    </row>
    <row r="183" spans="1:13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G183+'4ª Medição'!H183</f>
        <v>0</v>
      </c>
      <c r="I183" s="94">
        <v>35.18</v>
      </c>
      <c r="J183" s="94">
        <f t="shared" si="16"/>
        <v>45.73</v>
      </c>
      <c r="K183" s="94">
        <f t="shared" si="13"/>
        <v>0</v>
      </c>
      <c r="L183" s="94">
        <f t="shared" si="14"/>
        <v>0</v>
      </c>
      <c r="M183" s="150">
        <f t="shared" si="15"/>
        <v>2</v>
      </c>
    </row>
    <row r="184" spans="1:13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G184+'4ª Medição'!H184</f>
        <v>0</v>
      </c>
      <c r="I184" s="94">
        <v>27.64</v>
      </c>
      <c r="J184" s="94">
        <f t="shared" si="16"/>
        <v>35.93</v>
      </c>
      <c r="K184" s="94">
        <f t="shared" si="13"/>
        <v>0</v>
      </c>
      <c r="L184" s="94">
        <f t="shared" si="14"/>
        <v>0</v>
      </c>
      <c r="M184" s="150">
        <f t="shared" si="15"/>
        <v>11</v>
      </c>
    </row>
    <row r="185" spans="1:13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G185+'4ª Medição'!H185</f>
        <v>0</v>
      </c>
      <c r="I185" s="94"/>
      <c r="J185" s="94"/>
      <c r="K185" s="94"/>
      <c r="L185" s="94">
        <f t="shared" si="14"/>
        <v>0</v>
      </c>
      <c r="M185" s="150">
        <f t="shared" si="15"/>
        <v>0</v>
      </c>
    </row>
    <row r="186" spans="1:13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G186+'4ª Medição'!H186</f>
        <v>0</v>
      </c>
      <c r="I186" s="94">
        <v>45.47</v>
      </c>
      <c r="J186" s="94">
        <v>59.12</v>
      </c>
      <c r="K186" s="94">
        <f t="shared" si="13"/>
        <v>0</v>
      </c>
      <c r="L186" s="94">
        <f t="shared" si="14"/>
        <v>0</v>
      </c>
      <c r="M186" s="150">
        <f t="shared" si="15"/>
        <v>38</v>
      </c>
    </row>
    <row r="187" spans="1:13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>G187+'4ª Medição'!H187</f>
        <v>0</v>
      </c>
      <c r="I187" s="94">
        <v>65.069999999999993</v>
      </c>
      <c r="J187" s="94">
        <v>84.6</v>
      </c>
      <c r="K187" s="94">
        <f t="shared" si="13"/>
        <v>0</v>
      </c>
      <c r="L187" s="94">
        <f t="shared" si="14"/>
        <v>0</v>
      </c>
      <c r="M187" s="150">
        <f t="shared" si="15"/>
        <v>8</v>
      </c>
    </row>
    <row r="188" spans="1:13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G188+'4ª Medição'!H188</f>
        <v>0</v>
      </c>
      <c r="I188" s="94">
        <v>45.47</v>
      </c>
      <c r="J188" s="94">
        <v>59.12</v>
      </c>
      <c r="K188" s="94">
        <f t="shared" si="13"/>
        <v>0</v>
      </c>
      <c r="L188" s="94">
        <f t="shared" si="14"/>
        <v>0</v>
      </c>
      <c r="M188" s="150">
        <f t="shared" si="15"/>
        <v>38</v>
      </c>
    </row>
    <row r="189" spans="1:13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G189+'4ª Medição'!H189</f>
        <v>0</v>
      </c>
      <c r="I189" s="94">
        <v>55.27</v>
      </c>
      <c r="J189" s="94">
        <v>71.86</v>
      </c>
      <c r="K189" s="94">
        <f t="shared" si="13"/>
        <v>0</v>
      </c>
      <c r="L189" s="94">
        <f t="shared" si="14"/>
        <v>0</v>
      </c>
      <c r="M189" s="150">
        <f t="shared" si="15"/>
        <v>8</v>
      </c>
    </row>
    <row r="190" spans="1:13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G190+'4ª Medição'!H190</f>
        <v>0</v>
      </c>
      <c r="I190" s="94"/>
      <c r="J190" s="94"/>
      <c r="K190" s="94"/>
      <c r="L190" s="94">
        <f t="shared" si="14"/>
        <v>0</v>
      </c>
      <c r="M190" s="150">
        <f t="shared" si="15"/>
        <v>0</v>
      </c>
    </row>
    <row r="191" spans="1:13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G191+'4ª Medição'!H191</f>
        <v>0</v>
      </c>
      <c r="I191" s="94">
        <v>126.15</v>
      </c>
      <c r="J191" s="94">
        <f t="shared" si="16"/>
        <v>164</v>
      </c>
      <c r="K191" s="94">
        <f t="shared" si="13"/>
        <v>0</v>
      </c>
      <c r="L191" s="94">
        <f t="shared" si="14"/>
        <v>0</v>
      </c>
      <c r="M191" s="150">
        <f t="shared" si="15"/>
        <v>22</v>
      </c>
    </row>
    <row r="192" spans="1:13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G192+'4ª Medição'!H192</f>
        <v>0</v>
      </c>
      <c r="I192" s="94">
        <v>35.67</v>
      </c>
      <c r="J192" s="94">
        <v>46.38</v>
      </c>
      <c r="K192" s="94">
        <f t="shared" si="13"/>
        <v>0</v>
      </c>
      <c r="L192" s="94">
        <f t="shared" si="14"/>
        <v>0</v>
      </c>
      <c r="M192" s="150">
        <f t="shared" si="15"/>
        <v>30.4</v>
      </c>
    </row>
    <row r="193" spans="1:13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G193+'4ª Medição'!H193</f>
        <v>0</v>
      </c>
      <c r="I193" s="94">
        <v>40.57</v>
      </c>
      <c r="J193" s="94">
        <v>52.75</v>
      </c>
      <c r="K193" s="94">
        <f t="shared" si="13"/>
        <v>0</v>
      </c>
      <c r="L193" s="94">
        <f t="shared" si="14"/>
        <v>0</v>
      </c>
      <c r="M193" s="150">
        <f t="shared" si="15"/>
        <v>186</v>
      </c>
    </row>
    <row r="194" spans="1:13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G194+'4ª Medição'!H194</f>
        <v>0</v>
      </c>
      <c r="I194" s="94"/>
      <c r="J194" s="94"/>
      <c r="K194" s="94"/>
      <c r="L194" s="94">
        <f t="shared" si="14"/>
        <v>0</v>
      </c>
      <c r="M194" s="150">
        <f t="shared" si="15"/>
        <v>0</v>
      </c>
    </row>
    <row r="195" spans="1:13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G195+'4ª Medição'!H195</f>
        <v>0</v>
      </c>
      <c r="I195" s="98"/>
      <c r="J195" s="98"/>
      <c r="K195" s="94"/>
      <c r="L195" s="94">
        <f t="shared" si="14"/>
        <v>0</v>
      </c>
      <c r="M195" s="150">
        <f t="shared" si="15"/>
        <v>0</v>
      </c>
    </row>
    <row r="196" spans="1:13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G196+'4ª Medição'!H196</f>
        <v>0</v>
      </c>
      <c r="I196" s="94">
        <v>33.71</v>
      </c>
      <c r="J196" s="94">
        <v>43.83</v>
      </c>
      <c r="K196" s="94">
        <f t="shared" si="13"/>
        <v>0</v>
      </c>
      <c r="L196" s="94">
        <f t="shared" si="14"/>
        <v>0</v>
      </c>
      <c r="M196" s="150">
        <f t="shared" si="15"/>
        <v>30</v>
      </c>
    </row>
    <row r="197" spans="1:13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G197+'4ª Medição'!H197</f>
        <v>0</v>
      </c>
      <c r="I197" s="94">
        <v>37.44</v>
      </c>
      <c r="J197" s="94">
        <f t="shared" si="16"/>
        <v>48.67</v>
      </c>
      <c r="K197" s="94">
        <f t="shared" si="13"/>
        <v>0</v>
      </c>
      <c r="L197" s="94">
        <f t="shared" si="14"/>
        <v>0</v>
      </c>
      <c r="M197" s="150">
        <f t="shared" si="15"/>
        <v>1</v>
      </c>
    </row>
    <row r="198" spans="1:13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G198+'4ª Medição'!H198</f>
        <v>0</v>
      </c>
      <c r="I198" s="94">
        <v>1108.5999999999999</v>
      </c>
      <c r="J198" s="94">
        <v>1441.17</v>
      </c>
      <c r="K198" s="94">
        <f t="shared" si="13"/>
        <v>0</v>
      </c>
      <c r="L198" s="94">
        <f t="shared" si="14"/>
        <v>0</v>
      </c>
      <c r="M198" s="150">
        <f t="shared" si="15"/>
        <v>14</v>
      </c>
    </row>
    <row r="199" spans="1:13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G199+'4ª Medição'!H199</f>
        <v>0</v>
      </c>
      <c r="I199" s="94">
        <v>1108.5999999999999</v>
      </c>
      <c r="J199" s="94">
        <v>1441.17</v>
      </c>
      <c r="K199" s="94">
        <f t="shared" si="13"/>
        <v>0</v>
      </c>
      <c r="L199" s="94">
        <f t="shared" si="14"/>
        <v>0</v>
      </c>
      <c r="M199" s="150">
        <f t="shared" si="15"/>
        <v>2</v>
      </c>
    </row>
    <row r="200" spans="1:13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G200+'4ª Medição'!H200</f>
        <v>0</v>
      </c>
      <c r="I200" s="94"/>
      <c r="J200" s="94"/>
      <c r="K200" s="94"/>
      <c r="L200" s="94">
        <f t="shared" si="14"/>
        <v>0</v>
      </c>
      <c r="M200" s="150">
        <f t="shared" si="15"/>
        <v>0</v>
      </c>
    </row>
    <row r="201" spans="1:13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G201+'4ª Medição'!H201</f>
        <v>0</v>
      </c>
      <c r="I201" s="98"/>
      <c r="J201" s="98"/>
      <c r="K201" s="94"/>
      <c r="L201" s="94">
        <f t="shared" si="14"/>
        <v>0</v>
      </c>
      <c r="M201" s="150">
        <f t="shared" si="15"/>
        <v>0</v>
      </c>
    </row>
    <row r="202" spans="1:13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G202+'4ª Medição'!H202</f>
        <v>0</v>
      </c>
      <c r="I202" s="94">
        <v>145.24</v>
      </c>
      <c r="J202" s="94">
        <f t="shared" si="16"/>
        <v>188.81</v>
      </c>
      <c r="K202" s="94">
        <f t="shared" si="13"/>
        <v>0</v>
      </c>
      <c r="L202" s="94">
        <f t="shared" si="14"/>
        <v>0</v>
      </c>
      <c r="M202" s="150">
        <f t="shared" si="15"/>
        <v>1</v>
      </c>
    </row>
    <row r="203" spans="1:13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G203+'4ª Medição'!H203</f>
        <v>0</v>
      </c>
      <c r="I203" s="94">
        <v>42.34</v>
      </c>
      <c r="J203" s="94">
        <f>ROUND(I203*1.3,2)</f>
        <v>55.04</v>
      </c>
      <c r="K203" s="94">
        <f t="shared" si="13"/>
        <v>0</v>
      </c>
      <c r="L203" s="94">
        <f t="shared" si="14"/>
        <v>0</v>
      </c>
      <c r="M203" s="150">
        <f t="shared" si="15"/>
        <v>3</v>
      </c>
    </row>
    <row r="204" spans="1:13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G204+'4ª Medição'!H204</f>
        <v>0</v>
      </c>
      <c r="I204" s="94">
        <v>43.74</v>
      </c>
      <c r="J204" s="94">
        <v>56.87</v>
      </c>
      <c r="K204" s="94">
        <f t="shared" si="13"/>
        <v>0</v>
      </c>
      <c r="L204" s="94">
        <f t="shared" si="14"/>
        <v>0</v>
      </c>
      <c r="M204" s="150">
        <f t="shared" si="15"/>
        <v>5</v>
      </c>
    </row>
    <row r="205" spans="1:13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G205+'4ª Medição'!H205</f>
        <v>0</v>
      </c>
      <c r="I205" s="94">
        <v>163.07</v>
      </c>
      <c r="J205" s="94">
        <v>212</v>
      </c>
      <c r="K205" s="94">
        <f t="shared" si="13"/>
        <v>0</v>
      </c>
      <c r="L205" s="94">
        <f t="shared" si="14"/>
        <v>0</v>
      </c>
      <c r="M205" s="150">
        <f t="shared" si="15"/>
        <v>1</v>
      </c>
    </row>
    <row r="206" spans="1:13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G206+'4ª Medição'!H206</f>
        <v>0</v>
      </c>
      <c r="I206" s="94">
        <v>42.34</v>
      </c>
      <c r="J206" s="94">
        <f t="shared" si="16"/>
        <v>55.04</v>
      </c>
      <c r="K206" s="94">
        <f t="shared" si="13"/>
        <v>0</v>
      </c>
      <c r="L206" s="94">
        <f t="shared" si="14"/>
        <v>0</v>
      </c>
      <c r="M206" s="150">
        <f t="shared" si="15"/>
        <v>21</v>
      </c>
    </row>
    <row r="207" spans="1:13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G207+'4ª Medição'!H207</f>
        <v>0</v>
      </c>
      <c r="I207" s="94">
        <v>42.34</v>
      </c>
      <c r="J207" s="94">
        <f t="shared" si="16"/>
        <v>55.04</v>
      </c>
      <c r="K207" s="94">
        <f t="shared" si="13"/>
        <v>0</v>
      </c>
      <c r="L207" s="94">
        <f t="shared" si="14"/>
        <v>0</v>
      </c>
      <c r="M207" s="150">
        <f t="shared" si="15"/>
        <v>4</v>
      </c>
    </row>
    <row r="208" spans="1:13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17">H208*J208</f>
        <v>0</v>
      </c>
      <c r="M208" s="150">
        <f t="shared" ref="M208" si="18">F208-H208</f>
        <v>0</v>
      </c>
    </row>
    <row r="209" spans="1:12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2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2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30121.729099999997</v>
      </c>
      <c r="L211" s="123">
        <f>SUM(L15:L208)</f>
        <v>177338.43160000001</v>
      </c>
    </row>
    <row r="216" spans="1:12">
      <c r="D216" s="158" t="s">
        <v>573</v>
      </c>
    </row>
    <row r="217" spans="1:12">
      <c r="D217" s="157" t="s">
        <v>574</v>
      </c>
    </row>
    <row r="218" spans="1:12">
      <c r="D218" s="157" t="s">
        <v>575</v>
      </c>
    </row>
  </sheetData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A211:F211"/>
    <mergeCell ref="A137:E137"/>
    <mergeCell ref="A176:E176"/>
    <mergeCell ref="A185:E185"/>
    <mergeCell ref="A190:E190"/>
    <mergeCell ref="A195:F195"/>
    <mergeCell ref="A201:F20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8"/>
  <sheetViews>
    <sheetView showZeros="0" topLeftCell="A23" workbookViewId="0">
      <selection activeCell="B30" sqref="B30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1.7109375" style="19" customWidth="1"/>
    <col min="10" max="10" width="11.7109375" style="19" bestFit="1" customWidth="1"/>
    <col min="11" max="11" width="12.5703125" style="19" bestFit="1" customWidth="1"/>
    <col min="12" max="12" width="14.85546875" style="19" customWidth="1"/>
    <col min="13" max="13" width="11.5703125" customWidth="1"/>
    <col min="14" max="14" width="14" customWidth="1"/>
    <col min="15" max="15" width="14.28515625" bestFit="1" customWidth="1"/>
    <col min="16" max="16" width="13.28515625" bestFit="1" customWidth="1"/>
  </cols>
  <sheetData>
    <row r="1" spans="1:15">
      <c r="A1" s="543" t="s">
        <v>550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5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5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 t="s">
        <v>543</v>
      </c>
      <c r="H3" s="639"/>
      <c r="I3" s="645" t="s">
        <v>256</v>
      </c>
      <c r="J3" s="646"/>
      <c r="K3" s="542" t="s">
        <v>545</v>
      </c>
      <c r="L3" s="542"/>
    </row>
    <row r="4" spans="1:15">
      <c r="A4" s="634"/>
      <c r="B4" s="634"/>
      <c r="C4" s="635"/>
      <c r="D4" s="635"/>
      <c r="E4" s="636" t="s">
        <v>559</v>
      </c>
      <c r="F4" s="636"/>
      <c r="G4" s="640">
        <v>42402</v>
      </c>
      <c r="H4" s="641"/>
      <c r="I4" s="649" t="s">
        <v>576</v>
      </c>
      <c r="J4" s="650"/>
      <c r="K4" s="637"/>
      <c r="L4" s="637"/>
    </row>
    <row r="5" spans="1:15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 t="s">
        <v>544</v>
      </c>
      <c r="H5" s="579"/>
      <c r="I5" s="583" t="s">
        <v>535</v>
      </c>
      <c r="J5" s="584"/>
      <c r="K5" s="574">
        <v>650936.06999999995</v>
      </c>
      <c r="L5" s="575"/>
    </row>
    <row r="6" spans="1:15">
      <c r="A6" s="592"/>
      <c r="B6" s="585"/>
      <c r="C6" s="585"/>
      <c r="D6" s="586"/>
      <c r="E6" s="597"/>
      <c r="F6" s="598"/>
      <c r="G6" s="580" t="s">
        <v>577</v>
      </c>
      <c r="H6" s="581"/>
      <c r="I6" s="583" t="s">
        <v>537</v>
      </c>
      <c r="J6" s="584"/>
      <c r="K6" s="651">
        <f>K211</f>
        <v>58463.030500000001</v>
      </c>
      <c r="L6" s="652"/>
    </row>
    <row r="7" spans="1:15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538</v>
      </c>
      <c r="J7" s="605"/>
      <c r="K7" s="632">
        <f>L211</f>
        <v>235801.4621</v>
      </c>
      <c r="L7" s="632"/>
      <c r="N7" s="182"/>
    </row>
    <row r="8" spans="1:15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536</v>
      </c>
      <c r="J8" s="605"/>
      <c r="K8" s="630">
        <f>K5-K7</f>
        <v>415134.60789999994</v>
      </c>
      <c r="L8" s="631"/>
      <c r="O8" s="182"/>
    </row>
    <row r="9" spans="1:15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 t="s">
        <v>539</v>
      </c>
      <c r="J9" s="605"/>
      <c r="K9" s="582">
        <f>K6/K5</f>
        <v>8.981378232734899E-2</v>
      </c>
      <c r="L9" s="582"/>
    </row>
    <row r="10" spans="1:15">
      <c r="A10" s="76"/>
      <c r="B10" s="80"/>
      <c r="C10" s="627"/>
      <c r="D10" s="627"/>
      <c r="E10" s="628"/>
      <c r="F10" s="628"/>
      <c r="G10" s="602">
        <v>41891</v>
      </c>
      <c r="H10" s="603"/>
      <c r="I10" s="625" t="s">
        <v>540</v>
      </c>
      <c r="J10" s="625"/>
      <c r="K10" s="629">
        <f>K7/K5</f>
        <v>0.3622498014282724</v>
      </c>
      <c r="L10" s="629"/>
    </row>
    <row r="11" spans="1:15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</row>
    <row r="12" spans="1:15" s="1" customFormat="1">
      <c r="A12" s="152" t="s">
        <v>265</v>
      </c>
      <c r="B12" s="136" t="s">
        <v>0</v>
      </c>
      <c r="C12" s="152" t="s">
        <v>1</v>
      </c>
      <c r="D12" s="137" t="s">
        <v>2</v>
      </c>
      <c r="E12" s="137" t="s">
        <v>3</v>
      </c>
      <c r="F12" s="137" t="s">
        <v>530</v>
      </c>
      <c r="G12" s="138" t="s">
        <v>530</v>
      </c>
      <c r="H12" s="137" t="s">
        <v>530</v>
      </c>
      <c r="I12" s="139" t="s">
        <v>553</v>
      </c>
      <c r="J12" s="139" t="s">
        <v>552</v>
      </c>
      <c r="K12" s="139" t="s">
        <v>469</v>
      </c>
      <c r="L12" s="139" t="s">
        <v>469</v>
      </c>
      <c r="M12" s="1" t="s">
        <v>530</v>
      </c>
    </row>
    <row r="13" spans="1:15" s="1" customFormat="1" ht="25.5">
      <c r="A13" s="32"/>
      <c r="B13" s="155"/>
      <c r="C13" s="32"/>
      <c r="D13" s="27"/>
      <c r="E13" s="154"/>
      <c r="F13" s="154" t="s">
        <v>529</v>
      </c>
      <c r="G13" s="71" t="s">
        <v>533</v>
      </c>
      <c r="H13" s="154" t="s">
        <v>532</v>
      </c>
      <c r="I13" s="153" t="s">
        <v>551</v>
      </c>
      <c r="J13" s="153" t="s">
        <v>551</v>
      </c>
      <c r="K13" s="153" t="s">
        <v>531</v>
      </c>
      <c r="L13" s="153" t="s">
        <v>534</v>
      </c>
      <c r="M13" s="1" t="s">
        <v>578</v>
      </c>
    </row>
    <row r="14" spans="1:15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67"/>
      <c r="L14" s="67"/>
    </row>
    <row r="15" spans="1:15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85" t="s">
        <v>219</v>
      </c>
      <c r="G15" s="93"/>
      <c r="H15" s="93">
        <f>G15+'5º Medição'!H15</f>
        <v>4.5</v>
      </c>
      <c r="I15" s="94">
        <v>162.91999999999999</v>
      </c>
      <c r="J15" s="94">
        <v>211.79</v>
      </c>
      <c r="K15" s="94">
        <f>J15*G15</f>
        <v>0</v>
      </c>
      <c r="L15" s="94">
        <f>H15*J15</f>
        <v>953.05499999999995</v>
      </c>
      <c r="M15" s="150">
        <f>F15-H15</f>
        <v>0</v>
      </c>
      <c r="N15" s="160">
        <f>J15</f>
        <v>211.79</v>
      </c>
      <c r="O15" s="160">
        <f>M15*N15</f>
        <v>0</v>
      </c>
    </row>
    <row r="16" spans="1:15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85" t="s">
        <v>221</v>
      </c>
      <c r="G16" s="93"/>
      <c r="H16" s="93">
        <f>G16+'5º Medição'!H16</f>
        <v>360</v>
      </c>
      <c r="I16" s="94">
        <v>8.3800000000000008</v>
      </c>
      <c r="J16" s="94">
        <f t="shared" ref="J16:J25" si="0">ROUND(I16*1.3,2)</f>
        <v>10.89</v>
      </c>
      <c r="K16" s="94">
        <f t="shared" ref="K16:K79" si="1">J16*G16</f>
        <v>0</v>
      </c>
      <c r="L16" s="94">
        <f t="shared" ref="L16:L79" si="2">H16*J16</f>
        <v>3920.4</v>
      </c>
      <c r="M16" s="150">
        <f t="shared" ref="M16:M79" si="3">F16-H16</f>
        <v>0</v>
      </c>
      <c r="N16" s="160">
        <f t="shared" ref="N16:N19" si="4">J16</f>
        <v>10.89</v>
      </c>
      <c r="O16" s="160">
        <f t="shared" ref="O16:O19" si="5">M16*N16</f>
        <v>0</v>
      </c>
    </row>
    <row r="17" spans="1:15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85" t="s">
        <v>12</v>
      </c>
      <c r="G17" s="93"/>
      <c r="H17" s="93">
        <f>G17+'5º Medição'!H17</f>
        <v>1</v>
      </c>
      <c r="I17" s="94">
        <v>1003.88</v>
      </c>
      <c r="J17" s="94">
        <f t="shared" si="0"/>
        <v>1305.04</v>
      </c>
      <c r="K17" s="94">
        <f t="shared" si="1"/>
        <v>0</v>
      </c>
      <c r="L17" s="94">
        <f t="shared" si="2"/>
        <v>1305.04</v>
      </c>
      <c r="M17" s="150">
        <f t="shared" si="3"/>
        <v>0</v>
      </c>
      <c r="N17" s="160">
        <f t="shared" si="4"/>
        <v>1305.04</v>
      </c>
      <c r="O17" s="160">
        <f t="shared" si="5"/>
        <v>0</v>
      </c>
    </row>
    <row r="18" spans="1:15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85" t="s">
        <v>12</v>
      </c>
      <c r="G18" s="93"/>
      <c r="H18" s="93">
        <f>G18+'5º Medição'!H18</f>
        <v>0</v>
      </c>
      <c r="I18" s="94">
        <v>562.88</v>
      </c>
      <c r="J18" s="94">
        <f t="shared" si="0"/>
        <v>731.74</v>
      </c>
      <c r="K18" s="94">
        <f t="shared" si="1"/>
        <v>0</v>
      </c>
      <c r="L18" s="94">
        <f t="shared" si="2"/>
        <v>0</v>
      </c>
      <c r="M18" s="150">
        <f t="shared" si="3"/>
        <v>1</v>
      </c>
      <c r="N18" s="160">
        <f t="shared" si="4"/>
        <v>731.74</v>
      </c>
      <c r="O18" s="160">
        <f t="shared" si="5"/>
        <v>731.74</v>
      </c>
    </row>
    <row r="19" spans="1:15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85" t="s">
        <v>12</v>
      </c>
      <c r="G19" s="93"/>
      <c r="H19" s="93">
        <f>G19+'5º Medição'!H19</f>
        <v>1</v>
      </c>
      <c r="I19" s="94">
        <v>415.88</v>
      </c>
      <c r="J19" s="94">
        <f t="shared" si="0"/>
        <v>540.64</v>
      </c>
      <c r="K19" s="94">
        <f t="shared" si="1"/>
        <v>0</v>
      </c>
      <c r="L19" s="94">
        <f t="shared" si="2"/>
        <v>540.64</v>
      </c>
      <c r="M19" s="150">
        <f t="shared" si="3"/>
        <v>0</v>
      </c>
      <c r="N19" s="160">
        <f t="shared" si="4"/>
        <v>540.64</v>
      </c>
      <c r="O19" s="160">
        <f t="shared" si="5"/>
        <v>0</v>
      </c>
    </row>
    <row r="20" spans="1:15" s="3" customFormat="1">
      <c r="A20" s="626"/>
      <c r="B20" s="626"/>
      <c r="C20" s="626"/>
      <c r="D20" s="626"/>
      <c r="E20" s="626"/>
      <c r="F20" s="85"/>
      <c r="G20" s="93"/>
      <c r="H20" s="93">
        <f>G20+'5º Medição'!H20</f>
        <v>0</v>
      </c>
      <c r="I20" s="94"/>
      <c r="J20" s="94"/>
      <c r="K20" s="94"/>
      <c r="L20" s="94">
        <f t="shared" si="2"/>
        <v>0</v>
      </c>
      <c r="M20" s="150">
        <f t="shared" si="3"/>
        <v>0</v>
      </c>
      <c r="N20" s="160">
        <f t="shared" ref="N20:N83" si="6">J20</f>
        <v>0</v>
      </c>
      <c r="O20" s="160">
        <f t="shared" ref="O20:O83" si="7">M20*N20</f>
        <v>0</v>
      </c>
    </row>
    <row r="21" spans="1:15" s="3" customFormat="1">
      <c r="A21" s="86"/>
      <c r="B21" s="86"/>
      <c r="C21" s="95">
        <v>2</v>
      </c>
      <c r="D21" s="96" t="s">
        <v>14</v>
      </c>
      <c r="E21" s="86"/>
      <c r="F21" s="86"/>
      <c r="G21" s="97"/>
      <c r="H21" s="93">
        <f>G21+'5º Medição'!H21</f>
        <v>0</v>
      </c>
      <c r="I21" s="98"/>
      <c r="J21" s="98"/>
      <c r="K21" s="94"/>
      <c r="L21" s="94">
        <f t="shared" si="2"/>
        <v>0</v>
      </c>
      <c r="M21" s="150">
        <f t="shared" si="3"/>
        <v>0</v>
      </c>
      <c r="N21" s="160">
        <f t="shared" si="6"/>
        <v>0</v>
      </c>
      <c r="O21" s="160">
        <f t="shared" si="7"/>
        <v>0</v>
      </c>
    </row>
    <row r="22" spans="1:15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85">
        <v>82.66</v>
      </c>
      <c r="G22" s="93"/>
      <c r="H22" s="93">
        <f>G22+'5º Medição'!H22</f>
        <v>82.66</v>
      </c>
      <c r="I22" s="94">
        <v>18.96</v>
      </c>
      <c r="J22" s="94">
        <f t="shared" si="0"/>
        <v>24.65</v>
      </c>
      <c r="K22" s="94">
        <f t="shared" si="1"/>
        <v>0</v>
      </c>
      <c r="L22" s="94">
        <f t="shared" si="2"/>
        <v>2037.5689999999997</v>
      </c>
      <c r="M22" s="150">
        <f t="shared" si="3"/>
        <v>0</v>
      </c>
      <c r="N22" s="160">
        <f t="shared" si="6"/>
        <v>24.65</v>
      </c>
      <c r="O22" s="160">
        <f t="shared" si="7"/>
        <v>0</v>
      </c>
    </row>
    <row r="23" spans="1:15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85" t="s">
        <v>20</v>
      </c>
      <c r="G23" s="93"/>
      <c r="H23" s="93">
        <f>G23+'5º Medição'!H23</f>
        <v>52.42</v>
      </c>
      <c r="I23" s="94">
        <v>9.18</v>
      </c>
      <c r="J23" s="94">
        <f t="shared" si="0"/>
        <v>11.93</v>
      </c>
      <c r="K23" s="94">
        <f t="shared" si="1"/>
        <v>0</v>
      </c>
      <c r="L23" s="94">
        <f t="shared" si="2"/>
        <v>625.37059999999997</v>
      </c>
      <c r="M23" s="150">
        <f t="shared" si="3"/>
        <v>0</v>
      </c>
      <c r="N23" s="160">
        <f t="shared" si="6"/>
        <v>11.93</v>
      </c>
      <c r="O23" s="160">
        <f t="shared" si="7"/>
        <v>0</v>
      </c>
    </row>
    <row r="24" spans="1:15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85" t="s">
        <v>22</v>
      </c>
      <c r="G24" s="93"/>
      <c r="H24" s="93">
        <f>G24+'5º Medição'!H24</f>
        <v>46.53</v>
      </c>
      <c r="I24" s="94">
        <v>4.2300000000000004</v>
      </c>
      <c r="J24" s="94">
        <v>5.49</v>
      </c>
      <c r="K24" s="94">
        <f t="shared" si="1"/>
        <v>0</v>
      </c>
      <c r="L24" s="94">
        <f t="shared" si="2"/>
        <v>255.44970000000001</v>
      </c>
      <c r="M24" s="150">
        <f t="shared" si="3"/>
        <v>0</v>
      </c>
      <c r="N24" s="160">
        <f t="shared" si="6"/>
        <v>5.49</v>
      </c>
      <c r="O24" s="160">
        <f t="shared" si="7"/>
        <v>0</v>
      </c>
    </row>
    <row r="25" spans="1:15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85" t="s">
        <v>22</v>
      </c>
      <c r="G25" s="93"/>
      <c r="H25" s="93">
        <f>G25+'5º Medição'!H25</f>
        <v>46.53</v>
      </c>
      <c r="I25" s="94">
        <v>2.27</v>
      </c>
      <c r="J25" s="94">
        <f t="shared" si="0"/>
        <v>2.95</v>
      </c>
      <c r="K25" s="94">
        <f t="shared" si="1"/>
        <v>0</v>
      </c>
      <c r="L25" s="94">
        <f t="shared" si="2"/>
        <v>137.26350000000002</v>
      </c>
      <c r="M25" s="150">
        <f t="shared" si="3"/>
        <v>0</v>
      </c>
      <c r="N25" s="160">
        <f t="shared" si="6"/>
        <v>2.95</v>
      </c>
      <c r="O25" s="160">
        <f t="shared" si="7"/>
        <v>0</v>
      </c>
    </row>
    <row r="26" spans="1:15" s="3" customFormat="1" ht="15" customHeight="1">
      <c r="A26" s="610"/>
      <c r="B26" s="611"/>
      <c r="C26" s="611"/>
      <c r="D26" s="611"/>
      <c r="E26" s="612"/>
      <c r="F26" s="85"/>
      <c r="G26" s="93"/>
      <c r="H26" s="93">
        <f>G26+'5º Medição'!H26</f>
        <v>0</v>
      </c>
      <c r="I26" s="94"/>
      <c r="J26" s="94"/>
      <c r="K26" s="94"/>
      <c r="L26" s="94">
        <f t="shared" si="2"/>
        <v>0</v>
      </c>
      <c r="M26" s="150">
        <f t="shared" si="3"/>
        <v>0</v>
      </c>
      <c r="N26" s="160">
        <f t="shared" si="6"/>
        <v>0</v>
      </c>
      <c r="O26" s="160">
        <f t="shared" si="7"/>
        <v>0</v>
      </c>
    </row>
    <row r="27" spans="1:15" s="3" customFormat="1">
      <c r="A27" s="86"/>
      <c r="B27" s="86"/>
      <c r="C27" s="125">
        <v>3</v>
      </c>
      <c r="D27" s="124" t="s">
        <v>24</v>
      </c>
      <c r="E27" s="86"/>
      <c r="F27" s="86"/>
      <c r="G27" s="97"/>
      <c r="H27" s="93">
        <f>G27+'5º Medição'!H27</f>
        <v>0</v>
      </c>
      <c r="I27" s="98"/>
      <c r="J27" s="98"/>
      <c r="K27" s="94"/>
      <c r="L27" s="94">
        <f t="shared" si="2"/>
        <v>0</v>
      </c>
      <c r="M27" s="150">
        <f t="shared" si="3"/>
        <v>0</v>
      </c>
      <c r="N27" s="160">
        <f t="shared" si="6"/>
        <v>0</v>
      </c>
      <c r="O27" s="160">
        <f t="shared" si="7"/>
        <v>0</v>
      </c>
    </row>
    <row r="28" spans="1:15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85" t="s">
        <v>30</v>
      </c>
      <c r="G28" s="159">
        <v>389.98</v>
      </c>
      <c r="H28" s="93">
        <f>G28+'5º Medição'!H28</f>
        <v>389.98</v>
      </c>
      <c r="I28" s="94">
        <v>55.36</v>
      </c>
      <c r="J28" s="94">
        <f>ROUND(I28*1.3,2)</f>
        <v>71.97</v>
      </c>
      <c r="K28" s="94">
        <f t="shared" si="1"/>
        <v>28066.8606</v>
      </c>
      <c r="L28" s="94">
        <f t="shared" si="2"/>
        <v>28066.8606</v>
      </c>
      <c r="M28" s="150">
        <f t="shared" si="3"/>
        <v>0</v>
      </c>
      <c r="N28" s="160">
        <f t="shared" si="6"/>
        <v>71.97</v>
      </c>
      <c r="O28" s="160">
        <f t="shared" si="7"/>
        <v>0</v>
      </c>
    </row>
    <row r="29" spans="1:15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85" t="s">
        <v>30</v>
      </c>
      <c r="G29" s="93"/>
      <c r="H29" s="93">
        <f>G29+'5º Medição'!H29</f>
        <v>0</v>
      </c>
      <c r="I29" s="94">
        <v>32.58</v>
      </c>
      <c r="J29" s="94">
        <v>42.36</v>
      </c>
      <c r="K29" s="94">
        <f t="shared" si="1"/>
        <v>0</v>
      </c>
      <c r="L29" s="94">
        <f t="shared" si="2"/>
        <v>0</v>
      </c>
      <c r="M29" s="150">
        <f t="shared" si="3"/>
        <v>389.98</v>
      </c>
      <c r="N29" s="160">
        <f t="shared" si="6"/>
        <v>42.36</v>
      </c>
      <c r="O29" s="160">
        <f t="shared" si="7"/>
        <v>16519.552800000001</v>
      </c>
    </row>
    <row r="30" spans="1:15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85" t="s">
        <v>33</v>
      </c>
      <c r="G30" s="93"/>
      <c r="H30" s="93">
        <f>G30+'5º Medição'!H30</f>
        <v>0</v>
      </c>
      <c r="I30" s="94">
        <v>113.92</v>
      </c>
      <c r="J30" s="94">
        <v>148.09</v>
      </c>
      <c r="K30" s="94">
        <f t="shared" si="1"/>
        <v>0</v>
      </c>
      <c r="L30" s="94">
        <f t="shared" si="2"/>
        <v>0</v>
      </c>
      <c r="M30" s="150">
        <f t="shared" si="3"/>
        <v>45.73</v>
      </c>
      <c r="N30" s="160">
        <f t="shared" si="6"/>
        <v>148.09</v>
      </c>
      <c r="O30" s="160">
        <f t="shared" si="7"/>
        <v>6772.1556999999993</v>
      </c>
    </row>
    <row r="31" spans="1:15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85" t="s">
        <v>224</v>
      </c>
      <c r="G31" s="93"/>
      <c r="H31" s="93">
        <f>G31+'5º Medição'!H31</f>
        <v>0</v>
      </c>
      <c r="I31" s="94">
        <v>17.27</v>
      </c>
      <c r="J31" s="94">
        <f t="shared" ref="J31:J32" si="8">ROUND(I31*1.3,2)</f>
        <v>22.45</v>
      </c>
      <c r="K31" s="94">
        <f t="shared" si="1"/>
        <v>0</v>
      </c>
      <c r="L31" s="94">
        <f t="shared" si="2"/>
        <v>0</v>
      </c>
      <c r="M31" s="150">
        <f t="shared" si="3"/>
        <v>36.1</v>
      </c>
      <c r="N31" s="160">
        <f t="shared" si="6"/>
        <v>22.45</v>
      </c>
      <c r="O31" s="160">
        <f t="shared" si="7"/>
        <v>810.44500000000005</v>
      </c>
    </row>
    <row r="32" spans="1:15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85" t="s">
        <v>36</v>
      </c>
      <c r="G32" s="93"/>
      <c r="H32" s="93">
        <f>G32+'5º Medição'!H32</f>
        <v>0</v>
      </c>
      <c r="I32" s="94">
        <v>30.13</v>
      </c>
      <c r="J32" s="94">
        <f t="shared" si="8"/>
        <v>39.17</v>
      </c>
      <c r="K32" s="94">
        <f t="shared" si="1"/>
        <v>0</v>
      </c>
      <c r="L32" s="94">
        <f t="shared" si="2"/>
        <v>0</v>
      </c>
      <c r="M32" s="150">
        <f t="shared" si="3"/>
        <v>77.73</v>
      </c>
      <c r="N32" s="160">
        <f t="shared" si="6"/>
        <v>39.17</v>
      </c>
      <c r="O32" s="160">
        <f t="shared" si="7"/>
        <v>3044.6841000000004</v>
      </c>
    </row>
    <row r="33" spans="1:15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85" t="s">
        <v>38</v>
      </c>
      <c r="G33" s="93"/>
      <c r="H33" s="93">
        <f>G33+'5º Medição'!H33</f>
        <v>0</v>
      </c>
      <c r="I33" s="94">
        <v>24.74</v>
      </c>
      <c r="J33" s="94">
        <v>32.17</v>
      </c>
      <c r="K33" s="94">
        <f t="shared" si="1"/>
        <v>0</v>
      </c>
      <c r="L33" s="94">
        <f t="shared" si="2"/>
        <v>0</v>
      </c>
      <c r="M33" s="150">
        <f t="shared" si="3"/>
        <v>369.91</v>
      </c>
      <c r="N33" s="160">
        <f t="shared" si="6"/>
        <v>32.17</v>
      </c>
      <c r="O33" s="160">
        <f t="shared" si="7"/>
        <v>11900.004700000001</v>
      </c>
    </row>
    <row r="34" spans="1:15" s="3" customFormat="1">
      <c r="A34" s="626"/>
      <c r="B34" s="626"/>
      <c r="C34" s="626"/>
      <c r="D34" s="626"/>
      <c r="E34" s="626"/>
      <c r="F34" s="85"/>
      <c r="G34" s="93"/>
      <c r="H34" s="93">
        <f>G34+'5º Medição'!H34</f>
        <v>0</v>
      </c>
      <c r="I34" s="94"/>
      <c r="J34" s="94"/>
      <c r="K34" s="94"/>
      <c r="L34" s="94">
        <f t="shared" si="2"/>
        <v>0</v>
      </c>
      <c r="M34" s="150">
        <f t="shared" si="3"/>
        <v>0</v>
      </c>
      <c r="N34" s="160">
        <f t="shared" si="6"/>
        <v>0</v>
      </c>
      <c r="O34" s="160">
        <f t="shared" si="7"/>
        <v>0</v>
      </c>
    </row>
    <row r="35" spans="1:15" s="3" customFormat="1">
      <c r="A35" s="86"/>
      <c r="B35" s="86"/>
      <c r="C35" s="95">
        <v>4</v>
      </c>
      <c r="D35" s="96" t="s">
        <v>39</v>
      </c>
      <c r="E35" s="86"/>
      <c r="F35" s="86"/>
      <c r="G35" s="97"/>
      <c r="H35" s="93">
        <f>G35+'5º Medição'!H35</f>
        <v>0</v>
      </c>
      <c r="I35" s="98"/>
      <c r="J35" s="98"/>
      <c r="K35" s="94"/>
      <c r="L35" s="94">
        <f t="shared" si="2"/>
        <v>0</v>
      </c>
      <c r="M35" s="150">
        <f t="shared" si="3"/>
        <v>0</v>
      </c>
      <c r="N35" s="160">
        <f t="shared" si="6"/>
        <v>0</v>
      </c>
      <c r="O35" s="160">
        <f t="shared" si="7"/>
        <v>0</v>
      </c>
    </row>
    <row r="36" spans="1:15" s="3" customFormat="1">
      <c r="A36" s="85"/>
      <c r="B36" s="85"/>
      <c r="C36" s="85"/>
      <c r="D36" s="100" t="s">
        <v>40</v>
      </c>
      <c r="E36" s="85"/>
      <c r="F36" s="85"/>
      <c r="G36" s="93"/>
      <c r="H36" s="93">
        <f>G36+'5º Medição'!H36</f>
        <v>0</v>
      </c>
      <c r="I36" s="94"/>
      <c r="J36" s="94"/>
      <c r="K36" s="94"/>
      <c r="L36" s="94">
        <f t="shared" si="2"/>
        <v>0</v>
      </c>
      <c r="M36" s="150">
        <f t="shared" si="3"/>
        <v>0</v>
      </c>
      <c r="N36" s="160">
        <f t="shared" si="6"/>
        <v>0</v>
      </c>
      <c r="O36" s="160">
        <f t="shared" si="7"/>
        <v>0</v>
      </c>
    </row>
    <row r="37" spans="1:15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85" t="s">
        <v>226</v>
      </c>
      <c r="G37" s="93"/>
      <c r="H37" s="93">
        <f>G37+'5º Medição'!H37</f>
        <v>332</v>
      </c>
      <c r="I37" s="94">
        <v>40.89</v>
      </c>
      <c r="J37" s="94">
        <f>ROUND(I37*1.3,2)</f>
        <v>53.16</v>
      </c>
      <c r="K37" s="94">
        <f t="shared" si="1"/>
        <v>0</v>
      </c>
      <c r="L37" s="94">
        <f t="shared" si="2"/>
        <v>17649.12</v>
      </c>
      <c r="M37" s="150">
        <f t="shared" si="3"/>
        <v>0</v>
      </c>
      <c r="N37" s="160">
        <f t="shared" si="6"/>
        <v>53.16</v>
      </c>
      <c r="O37" s="160">
        <f t="shared" si="7"/>
        <v>0</v>
      </c>
    </row>
    <row r="38" spans="1:15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85" t="s">
        <v>228</v>
      </c>
      <c r="G38" s="93"/>
      <c r="H38" s="93">
        <f>G38+'5º Medição'!H38</f>
        <v>166</v>
      </c>
      <c r="I38" s="94">
        <v>6.84</v>
      </c>
      <c r="J38" s="94">
        <f t="shared" ref="J38:J43" si="9">ROUND(I38*1.3,2)</f>
        <v>8.89</v>
      </c>
      <c r="K38" s="94">
        <f t="shared" si="1"/>
        <v>0</v>
      </c>
      <c r="L38" s="94">
        <f t="shared" si="2"/>
        <v>1475.74</v>
      </c>
      <c r="M38" s="150">
        <f t="shared" si="3"/>
        <v>0</v>
      </c>
      <c r="N38" s="160">
        <f t="shared" si="6"/>
        <v>8.89</v>
      </c>
      <c r="O38" s="160">
        <f t="shared" si="7"/>
        <v>0</v>
      </c>
    </row>
    <row r="39" spans="1:15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85" t="s">
        <v>45</v>
      </c>
      <c r="G39" s="93"/>
      <c r="H39" s="93">
        <f>G39+'5º Medição'!H39</f>
        <v>1.92</v>
      </c>
      <c r="I39" s="94">
        <v>64.92</v>
      </c>
      <c r="J39" s="94">
        <v>84.39</v>
      </c>
      <c r="K39" s="94">
        <f t="shared" si="1"/>
        <v>0</v>
      </c>
      <c r="L39" s="94">
        <f t="shared" si="2"/>
        <v>162.02879999999999</v>
      </c>
      <c r="M39" s="150">
        <f t="shared" si="3"/>
        <v>0</v>
      </c>
      <c r="N39" s="160">
        <f t="shared" si="6"/>
        <v>84.39</v>
      </c>
      <c r="O39" s="160">
        <f t="shared" si="7"/>
        <v>0</v>
      </c>
    </row>
    <row r="40" spans="1:15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85"/>
      <c r="G40" s="93"/>
      <c r="H40" s="93">
        <f>G40+'5º Medição'!H40</f>
        <v>0</v>
      </c>
      <c r="I40" s="94">
        <v>18.22</v>
      </c>
      <c r="J40" s="94">
        <f t="shared" si="9"/>
        <v>23.69</v>
      </c>
      <c r="K40" s="94">
        <f t="shared" si="1"/>
        <v>0</v>
      </c>
      <c r="L40" s="94">
        <f t="shared" si="2"/>
        <v>0</v>
      </c>
      <c r="M40" s="150">
        <f t="shared" si="3"/>
        <v>0</v>
      </c>
      <c r="N40" s="160">
        <f t="shared" si="6"/>
        <v>23.69</v>
      </c>
      <c r="O40" s="160">
        <f t="shared" si="7"/>
        <v>0</v>
      </c>
    </row>
    <row r="41" spans="1:15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85" t="s">
        <v>229</v>
      </c>
      <c r="G41" s="93"/>
      <c r="H41" s="93">
        <f>G41+'5º Medição'!H41</f>
        <v>1225.2</v>
      </c>
      <c r="I41" s="94">
        <v>6.84</v>
      </c>
      <c r="J41" s="94">
        <f t="shared" si="9"/>
        <v>8.89</v>
      </c>
      <c r="K41" s="94">
        <f t="shared" si="1"/>
        <v>0</v>
      </c>
      <c r="L41" s="94">
        <f t="shared" si="2"/>
        <v>10892.028</v>
      </c>
      <c r="M41" s="150">
        <f t="shared" si="3"/>
        <v>0</v>
      </c>
      <c r="N41" s="160">
        <f t="shared" si="6"/>
        <v>8.89</v>
      </c>
      <c r="O41" s="160">
        <f t="shared" si="7"/>
        <v>0</v>
      </c>
    </row>
    <row r="42" spans="1:15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85" t="s">
        <v>231</v>
      </c>
      <c r="G42" s="93"/>
      <c r="H42" s="93">
        <f>G42+'5º Medição'!H42</f>
        <v>500.43</v>
      </c>
      <c r="I42" s="94">
        <v>6.84</v>
      </c>
      <c r="J42" s="94">
        <f t="shared" si="9"/>
        <v>8.89</v>
      </c>
      <c r="K42" s="94">
        <f t="shared" si="1"/>
        <v>0</v>
      </c>
      <c r="L42" s="94">
        <f t="shared" si="2"/>
        <v>4448.8227000000006</v>
      </c>
      <c r="M42" s="150">
        <f t="shared" si="3"/>
        <v>0</v>
      </c>
      <c r="N42" s="160">
        <f t="shared" si="6"/>
        <v>8.89</v>
      </c>
      <c r="O42" s="160">
        <f t="shared" si="7"/>
        <v>0</v>
      </c>
    </row>
    <row r="43" spans="1:15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85" t="s">
        <v>233</v>
      </c>
      <c r="G43" s="93"/>
      <c r="H43" s="93">
        <f>G43+'5º Medição'!H43</f>
        <v>28.32</v>
      </c>
      <c r="I43" s="94">
        <v>374.83</v>
      </c>
      <c r="J43" s="94">
        <f t="shared" si="9"/>
        <v>487.28</v>
      </c>
      <c r="K43" s="94">
        <f t="shared" si="1"/>
        <v>0</v>
      </c>
      <c r="L43" s="94">
        <f t="shared" si="2"/>
        <v>13799.7696</v>
      </c>
      <c r="M43" s="150">
        <f t="shared" si="3"/>
        <v>0</v>
      </c>
      <c r="N43" s="160">
        <f t="shared" si="6"/>
        <v>487.28</v>
      </c>
      <c r="O43" s="160">
        <f t="shared" si="7"/>
        <v>0</v>
      </c>
    </row>
    <row r="44" spans="1:15" s="3" customFormat="1" ht="15" customHeight="1">
      <c r="A44" s="609"/>
      <c r="B44" s="609"/>
      <c r="C44" s="609"/>
      <c r="D44" s="609"/>
      <c r="E44" s="609"/>
      <c r="F44" s="609"/>
      <c r="G44" s="102"/>
      <c r="H44" s="93">
        <f>G44+'5º Medição'!H44</f>
        <v>0</v>
      </c>
      <c r="I44" s="94"/>
      <c r="J44" s="94"/>
      <c r="K44" s="94"/>
      <c r="L44" s="94">
        <f t="shared" si="2"/>
        <v>0</v>
      </c>
      <c r="M44" s="150">
        <f t="shared" si="3"/>
        <v>0</v>
      </c>
      <c r="N44" s="160">
        <f t="shared" si="6"/>
        <v>0</v>
      </c>
      <c r="O44" s="160">
        <f t="shared" si="7"/>
        <v>0</v>
      </c>
    </row>
    <row r="45" spans="1:15" s="3" customFormat="1" ht="15" customHeight="1">
      <c r="A45" s="610" t="s">
        <v>50</v>
      </c>
      <c r="B45" s="611"/>
      <c r="C45" s="611"/>
      <c r="D45" s="611"/>
      <c r="E45" s="611"/>
      <c r="F45" s="612"/>
      <c r="G45" s="103"/>
      <c r="H45" s="93">
        <f>G45+'5º Medição'!H45</f>
        <v>0</v>
      </c>
      <c r="I45" s="94"/>
      <c r="J45" s="94"/>
      <c r="K45" s="94"/>
      <c r="L45" s="94">
        <f t="shared" si="2"/>
        <v>0</v>
      </c>
      <c r="M45" s="150">
        <f t="shared" si="3"/>
        <v>0</v>
      </c>
      <c r="N45" s="160">
        <f t="shared" si="6"/>
        <v>0</v>
      </c>
      <c r="O45" s="160">
        <f t="shared" si="7"/>
        <v>0</v>
      </c>
    </row>
    <row r="46" spans="1:15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85" t="s">
        <v>235</v>
      </c>
      <c r="G46" s="93"/>
      <c r="H46" s="93">
        <f>G46+'5º Medição'!H46</f>
        <v>435.8</v>
      </c>
      <c r="I46" s="94">
        <v>30.62</v>
      </c>
      <c r="J46" s="94">
        <f>ROUND(I46*1.3,2)</f>
        <v>39.81</v>
      </c>
      <c r="K46" s="94">
        <f t="shared" si="1"/>
        <v>0</v>
      </c>
      <c r="L46" s="94">
        <f t="shared" si="2"/>
        <v>17349.198</v>
      </c>
      <c r="M46" s="150">
        <f t="shared" si="3"/>
        <v>0</v>
      </c>
      <c r="N46" s="160">
        <f t="shared" si="6"/>
        <v>39.81</v>
      </c>
      <c r="O46" s="160">
        <f t="shared" si="7"/>
        <v>0</v>
      </c>
    </row>
    <row r="47" spans="1:15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85" t="s">
        <v>236</v>
      </c>
      <c r="G47" s="159">
        <v>1195.2</v>
      </c>
      <c r="H47" s="93">
        <f>G47+'5º Medição'!H47</f>
        <v>2045.65</v>
      </c>
      <c r="I47" s="94">
        <v>6.84</v>
      </c>
      <c r="J47" s="94">
        <f t="shared" ref="J47:J51" si="10">ROUND(I47*1.3,2)</f>
        <v>8.89</v>
      </c>
      <c r="K47" s="94">
        <f t="shared" si="1"/>
        <v>10625.328000000001</v>
      </c>
      <c r="L47" s="94">
        <f t="shared" si="2"/>
        <v>18185.828500000003</v>
      </c>
      <c r="M47" s="150">
        <f t="shared" si="3"/>
        <v>0</v>
      </c>
      <c r="N47" s="160">
        <f t="shared" si="6"/>
        <v>8.89</v>
      </c>
      <c r="O47" s="160">
        <f t="shared" si="7"/>
        <v>0</v>
      </c>
    </row>
    <row r="48" spans="1:15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85" t="s">
        <v>237</v>
      </c>
      <c r="G48" s="159">
        <v>835.55</v>
      </c>
      <c r="H48" s="93">
        <f>G48+'5º Medição'!H48</f>
        <v>835.55</v>
      </c>
      <c r="I48" s="94">
        <v>6.84</v>
      </c>
      <c r="J48" s="94">
        <f t="shared" si="10"/>
        <v>8.89</v>
      </c>
      <c r="K48" s="94">
        <f t="shared" si="1"/>
        <v>7428.0394999999999</v>
      </c>
      <c r="L48" s="94">
        <f t="shared" si="2"/>
        <v>7428.0394999999999</v>
      </c>
      <c r="M48" s="150">
        <f t="shared" si="3"/>
        <v>0</v>
      </c>
      <c r="N48" s="160">
        <f t="shared" si="6"/>
        <v>8.89</v>
      </c>
      <c r="O48" s="160">
        <f t="shared" si="7"/>
        <v>0</v>
      </c>
    </row>
    <row r="49" spans="1:15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85" t="s">
        <v>238</v>
      </c>
      <c r="G49" s="159">
        <v>25.33</v>
      </c>
      <c r="H49" s="93">
        <f>G49+'5º Medição'!H49</f>
        <v>25.33</v>
      </c>
      <c r="I49" s="94">
        <v>374.83</v>
      </c>
      <c r="J49" s="94">
        <f t="shared" si="10"/>
        <v>487.28</v>
      </c>
      <c r="K49" s="94">
        <f t="shared" si="1"/>
        <v>12342.802399999999</v>
      </c>
      <c r="L49" s="94">
        <f t="shared" si="2"/>
        <v>12342.802399999999</v>
      </c>
      <c r="M49" s="150">
        <f t="shared" si="3"/>
        <v>0</v>
      </c>
      <c r="N49" s="160">
        <f t="shared" si="6"/>
        <v>487.28</v>
      </c>
      <c r="O49" s="160">
        <f t="shared" si="7"/>
        <v>0</v>
      </c>
    </row>
    <row r="50" spans="1:15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85" t="s">
        <v>240</v>
      </c>
      <c r="G50" s="93"/>
      <c r="H50" s="93">
        <f>G50+'5º Medição'!H50</f>
        <v>410.46</v>
      </c>
      <c r="I50" s="94">
        <v>49.63</v>
      </c>
      <c r="J50" s="94">
        <f t="shared" si="10"/>
        <v>64.52</v>
      </c>
      <c r="K50" s="94">
        <f t="shared" si="1"/>
        <v>0</v>
      </c>
      <c r="L50" s="94">
        <f t="shared" si="2"/>
        <v>26482.879199999996</v>
      </c>
      <c r="M50" s="150">
        <f t="shared" si="3"/>
        <v>0</v>
      </c>
      <c r="N50" s="160">
        <f t="shared" si="6"/>
        <v>64.52</v>
      </c>
      <c r="O50" s="160">
        <f t="shared" si="7"/>
        <v>0</v>
      </c>
    </row>
    <row r="51" spans="1:15" s="3" customFormat="1" ht="60">
      <c r="A51" s="156" t="s">
        <v>5</v>
      </c>
      <c r="B51" s="156" t="s">
        <v>51</v>
      </c>
      <c r="C51" s="85" t="s">
        <v>354</v>
      </c>
      <c r="D51" s="92" t="s">
        <v>241</v>
      </c>
      <c r="E51" s="85" t="s">
        <v>35</v>
      </c>
      <c r="F51" s="85" t="s">
        <v>242</v>
      </c>
      <c r="G51" s="93"/>
      <c r="H51" s="93">
        <f>G51+'5º Medição'!H51</f>
        <v>193.8</v>
      </c>
      <c r="I51" s="94">
        <v>14.23</v>
      </c>
      <c r="J51" s="94">
        <f t="shared" si="10"/>
        <v>18.5</v>
      </c>
      <c r="K51" s="94">
        <f t="shared" si="1"/>
        <v>0</v>
      </c>
      <c r="L51" s="94">
        <f t="shared" si="2"/>
        <v>3585.3</v>
      </c>
      <c r="M51" s="151">
        <f t="shared" si="3"/>
        <v>0</v>
      </c>
      <c r="N51" s="160">
        <f t="shared" si="6"/>
        <v>18.5</v>
      </c>
      <c r="O51" s="160">
        <f t="shared" si="7"/>
        <v>0</v>
      </c>
    </row>
    <row r="52" spans="1:15" s="3" customFormat="1">
      <c r="A52" s="156"/>
      <c r="B52" s="156"/>
      <c r="C52" s="85"/>
      <c r="D52" s="92" t="s">
        <v>501</v>
      </c>
      <c r="E52" s="85"/>
      <c r="F52" s="85"/>
      <c r="G52" s="93"/>
      <c r="H52" s="93">
        <f>G52+'5º Medição'!H52</f>
        <v>0</v>
      </c>
      <c r="I52" s="94"/>
      <c r="J52" s="94"/>
      <c r="K52" s="94"/>
      <c r="L52" s="94">
        <f t="shared" si="2"/>
        <v>0</v>
      </c>
      <c r="M52" s="150">
        <f t="shared" si="3"/>
        <v>0</v>
      </c>
      <c r="N52" s="160">
        <f t="shared" si="6"/>
        <v>0</v>
      </c>
      <c r="O52" s="160">
        <f t="shared" si="7"/>
        <v>0</v>
      </c>
    </row>
    <row r="53" spans="1:15" s="3" customFormat="1">
      <c r="A53" s="617"/>
      <c r="B53" s="618"/>
      <c r="C53" s="618"/>
      <c r="D53" s="618"/>
      <c r="E53" s="618"/>
      <c r="F53" s="618"/>
      <c r="G53" s="104"/>
      <c r="H53" s="93">
        <f>G53+'5º Medição'!H53</f>
        <v>0</v>
      </c>
      <c r="I53" s="94"/>
      <c r="J53" s="94"/>
      <c r="K53" s="94"/>
      <c r="L53" s="94">
        <f t="shared" si="2"/>
        <v>0</v>
      </c>
      <c r="M53" s="150">
        <f t="shared" si="3"/>
        <v>0</v>
      </c>
      <c r="N53" s="160">
        <f t="shared" si="6"/>
        <v>0</v>
      </c>
      <c r="O53" s="160">
        <f t="shared" si="7"/>
        <v>0</v>
      </c>
    </row>
    <row r="54" spans="1:15" s="3" customFormat="1">
      <c r="A54" s="88"/>
      <c r="B54" s="88"/>
      <c r="C54" s="105">
        <v>5</v>
      </c>
      <c r="D54" s="96" t="s">
        <v>52</v>
      </c>
      <c r="E54" s="86"/>
      <c r="F54" s="86"/>
      <c r="G54" s="97"/>
      <c r="H54" s="93">
        <f>G54+'5º Medição'!H54</f>
        <v>0</v>
      </c>
      <c r="I54" s="98"/>
      <c r="J54" s="98"/>
      <c r="K54" s="94"/>
      <c r="L54" s="94">
        <f t="shared" si="2"/>
        <v>0</v>
      </c>
      <c r="M54" s="150">
        <f t="shared" si="3"/>
        <v>0</v>
      </c>
      <c r="N54" s="160">
        <f t="shared" si="6"/>
        <v>0</v>
      </c>
      <c r="O54" s="160">
        <f t="shared" si="7"/>
        <v>0</v>
      </c>
    </row>
    <row r="55" spans="1:15" s="3" customFormat="1" ht="60">
      <c r="A55" s="156" t="s">
        <v>5</v>
      </c>
      <c r="B55" s="156" t="s">
        <v>53</v>
      </c>
      <c r="C55" s="156" t="s">
        <v>355</v>
      </c>
      <c r="D55" s="92" t="s">
        <v>243</v>
      </c>
      <c r="E55" s="85" t="s">
        <v>29</v>
      </c>
      <c r="F55" s="85" t="s">
        <v>244</v>
      </c>
      <c r="G55" s="93"/>
      <c r="H55" s="93">
        <f>G55+'5º Medição'!H55</f>
        <v>1038.99</v>
      </c>
      <c r="I55" s="94">
        <v>27.85</v>
      </c>
      <c r="J55" s="94">
        <f>ROUND(I55*1.3,2)</f>
        <v>36.21</v>
      </c>
      <c r="K55" s="94">
        <f t="shared" si="1"/>
        <v>0</v>
      </c>
      <c r="L55" s="94">
        <f t="shared" si="2"/>
        <v>37621.827900000004</v>
      </c>
      <c r="M55" s="150">
        <f t="shared" si="3"/>
        <v>0</v>
      </c>
      <c r="N55" s="160">
        <f t="shared" si="6"/>
        <v>36.21</v>
      </c>
      <c r="O55" s="160">
        <f t="shared" si="7"/>
        <v>0</v>
      </c>
    </row>
    <row r="56" spans="1:15" s="3" customFormat="1">
      <c r="A56" s="609" t="s">
        <v>54</v>
      </c>
      <c r="B56" s="609"/>
      <c r="C56" s="609"/>
      <c r="D56" s="609"/>
      <c r="E56" s="609"/>
      <c r="F56" s="609"/>
      <c r="G56" s="106"/>
      <c r="H56" s="93">
        <f>G56+'5º Medição'!H56</f>
        <v>0</v>
      </c>
      <c r="I56" s="94"/>
      <c r="J56" s="94"/>
      <c r="K56" s="94"/>
      <c r="L56" s="94">
        <f t="shared" si="2"/>
        <v>0</v>
      </c>
      <c r="M56" s="150">
        <f t="shared" si="3"/>
        <v>0</v>
      </c>
      <c r="N56" s="160">
        <f t="shared" si="6"/>
        <v>0</v>
      </c>
      <c r="O56" s="160">
        <f t="shared" si="7"/>
        <v>0</v>
      </c>
    </row>
    <row r="57" spans="1:15" s="3" customFormat="1">
      <c r="A57" s="619"/>
      <c r="B57" s="619"/>
      <c r="C57" s="619"/>
      <c r="D57" s="619"/>
      <c r="E57" s="619"/>
      <c r="F57" s="619"/>
      <c r="G57" s="107"/>
      <c r="H57" s="93">
        <f>G57+'5º Medição'!H57</f>
        <v>0</v>
      </c>
      <c r="I57" s="94"/>
      <c r="J57" s="94"/>
      <c r="K57" s="94"/>
      <c r="L57" s="94">
        <f t="shared" si="2"/>
        <v>0</v>
      </c>
      <c r="M57" s="150">
        <f t="shared" si="3"/>
        <v>0</v>
      </c>
      <c r="N57" s="160">
        <f t="shared" si="6"/>
        <v>0</v>
      </c>
      <c r="O57" s="160">
        <f t="shared" si="7"/>
        <v>0</v>
      </c>
    </row>
    <row r="58" spans="1:15" s="3" customFormat="1">
      <c r="A58" s="108"/>
      <c r="B58" s="88"/>
      <c r="C58" s="105">
        <v>6</v>
      </c>
      <c r="D58" s="96" t="s">
        <v>55</v>
      </c>
      <c r="E58" s="86"/>
      <c r="F58" s="86"/>
      <c r="G58" s="97"/>
      <c r="H58" s="93">
        <f>G58+'5º Medição'!H58</f>
        <v>0</v>
      </c>
      <c r="I58" s="98"/>
      <c r="J58" s="98"/>
      <c r="K58" s="94"/>
      <c r="L58" s="94">
        <f t="shared" si="2"/>
        <v>0</v>
      </c>
      <c r="M58" s="150">
        <f t="shared" si="3"/>
        <v>0</v>
      </c>
      <c r="N58" s="160">
        <f t="shared" si="6"/>
        <v>0</v>
      </c>
      <c r="O58" s="160">
        <f t="shared" si="7"/>
        <v>0</v>
      </c>
    </row>
    <row r="59" spans="1:15" s="3" customFormat="1" ht="24">
      <c r="A59" s="156" t="s">
        <v>5</v>
      </c>
      <c r="B59" s="156" t="s">
        <v>56</v>
      </c>
      <c r="C59" s="156" t="s">
        <v>356</v>
      </c>
      <c r="D59" s="92" t="s">
        <v>57</v>
      </c>
      <c r="E59" s="85" t="s">
        <v>29</v>
      </c>
      <c r="F59" s="85"/>
      <c r="G59" s="93"/>
      <c r="H59" s="93">
        <f>G59+'5º Medição'!H59</f>
        <v>0</v>
      </c>
      <c r="I59" s="94">
        <v>5.15</v>
      </c>
      <c r="J59" s="94">
        <f>ROUND(I59*1.3,2)</f>
        <v>6.7</v>
      </c>
      <c r="K59" s="94">
        <f t="shared" si="1"/>
        <v>0</v>
      </c>
      <c r="L59" s="94">
        <f t="shared" si="2"/>
        <v>0</v>
      </c>
      <c r="M59" s="150">
        <f t="shared" si="3"/>
        <v>0</v>
      </c>
      <c r="N59" s="160">
        <f t="shared" si="6"/>
        <v>6.7</v>
      </c>
      <c r="O59" s="160">
        <f t="shared" si="7"/>
        <v>0</v>
      </c>
    </row>
    <row r="60" spans="1:15" s="3" customFormat="1" ht="24">
      <c r="A60" s="156" t="s">
        <v>5</v>
      </c>
      <c r="B60" s="156">
        <v>24758</v>
      </c>
      <c r="C60" s="156" t="s">
        <v>357</v>
      </c>
      <c r="D60" s="92" t="s">
        <v>58</v>
      </c>
      <c r="E60" s="85" t="s">
        <v>29</v>
      </c>
      <c r="F60" s="85"/>
      <c r="G60" s="93"/>
      <c r="H60" s="93">
        <f>G60+'5º Medição'!H60</f>
        <v>0</v>
      </c>
      <c r="I60" s="94">
        <v>46.69</v>
      </c>
      <c r="J60" s="94"/>
      <c r="K60" s="94">
        <f t="shared" si="1"/>
        <v>0</v>
      </c>
      <c r="L60" s="94">
        <f t="shared" si="2"/>
        <v>0</v>
      </c>
      <c r="M60" s="150">
        <f t="shared" si="3"/>
        <v>0</v>
      </c>
      <c r="N60" s="160">
        <f t="shared" si="6"/>
        <v>0</v>
      </c>
      <c r="O60" s="160">
        <f t="shared" si="7"/>
        <v>0</v>
      </c>
    </row>
    <row r="61" spans="1:15" s="3" customFormat="1" ht="48">
      <c r="A61" s="156" t="s">
        <v>5</v>
      </c>
      <c r="B61" s="156">
        <v>23711</v>
      </c>
      <c r="C61" s="156" t="s">
        <v>358</v>
      </c>
      <c r="D61" s="92" t="s">
        <v>245</v>
      </c>
      <c r="E61" s="85" t="s">
        <v>29</v>
      </c>
      <c r="F61" s="85"/>
      <c r="G61" s="93"/>
      <c r="H61" s="93">
        <f>G61+'5º Medição'!H61</f>
        <v>0</v>
      </c>
      <c r="I61" s="94">
        <v>23.62</v>
      </c>
      <c r="J61" s="94"/>
      <c r="K61" s="94">
        <f t="shared" si="1"/>
        <v>0</v>
      </c>
      <c r="L61" s="94">
        <f t="shared" si="2"/>
        <v>0</v>
      </c>
      <c r="M61" s="150">
        <f t="shared" si="3"/>
        <v>0</v>
      </c>
      <c r="N61" s="160">
        <f t="shared" si="6"/>
        <v>0</v>
      </c>
      <c r="O61" s="160">
        <f t="shared" si="7"/>
        <v>0</v>
      </c>
    </row>
    <row r="62" spans="1:15" s="3" customFormat="1">
      <c r="A62" s="619"/>
      <c r="B62" s="619"/>
      <c r="C62" s="619"/>
      <c r="D62" s="619"/>
      <c r="E62" s="619"/>
      <c r="F62" s="619"/>
      <c r="G62" s="107"/>
      <c r="H62" s="93">
        <f>G62+'5º Medição'!H62</f>
        <v>0</v>
      </c>
      <c r="I62" s="94"/>
      <c r="J62" s="94"/>
      <c r="K62" s="94"/>
      <c r="L62" s="94">
        <f t="shared" si="2"/>
        <v>0</v>
      </c>
      <c r="M62" s="150">
        <f t="shared" si="3"/>
        <v>0</v>
      </c>
      <c r="N62" s="160">
        <f t="shared" si="6"/>
        <v>0</v>
      </c>
      <c r="O62" s="160">
        <f t="shared" si="7"/>
        <v>0</v>
      </c>
    </row>
    <row r="63" spans="1:15" s="3" customFormat="1" ht="24">
      <c r="A63" s="108"/>
      <c r="B63" s="88"/>
      <c r="C63" s="105">
        <v>7</v>
      </c>
      <c r="D63" s="96" t="s">
        <v>59</v>
      </c>
      <c r="E63" s="86"/>
      <c r="F63" s="86"/>
      <c r="G63" s="97"/>
      <c r="H63" s="93">
        <f>G63+'5º Medição'!H63</f>
        <v>0</v>
      </c>
      <c r="I63" s="98"/>
      <c r="J63" s="98"/>
      <c r="K63" s="94"/>
      <c r="L63" s="94">
        <f t="shared" si="2"/>
        <v>0</v>
      </c>
      <c r="M63" s="150">
        <f t="shared" si="3"/>
        <v>0</v>
      </c>
      <c r="N63" s="160">
        <f t="shared" si="6"/>
        <v>0</v>
      </c>
      <c r="O63" s="160">
        <f t="shared" si="7"/>
        <v>0</v>
      </c>
    </row>
    <row r="64" spans="1:15" s="3" customFormat="1">
      <c r="A64" s="156"/>
      <c r="B64" s="156"/>
      <c r="C64" s="156"/>
      <c r="D64" s="100" t="s">
        <v>60</v>
      </c>
      <c r="E64" s="85"/>
      <c r="F64" s="85"/>
      <c r="G64" s="93"/>
      <c r="H64" s="93">
        <f>G64+'5º Medição'!H64</f>
        <v>0</v>
      </c>
      <c r="I64" s="94"/>
      <c r="J64" s="94"/>
      <c r="K64" s="94"/>
      <c r="L64" s="94">
        <f t="shared" si="2"/>
        <v>0</v>
      </c>
      <c r="M64" s="150">
        <f t="shared" si="3"/>
        <v>0</v>
      </c>
      <c r="N64" s="160">
        <f t="shared" si="6"/>
        <v>0</v>
      </c>
      <c r="O64" s="160">
        <f t="shared" si="7"/>
        <v>0</v>
      </c>
    </row>
    <row r="65" spans="1:15" s="3" customFormat="1" ht="48">
      <c r="A65" s="156" t="s">
        <v>5</v>
      </c>
      <c r="B65" s="156" t="s">
        <v>61</v>
      </c>
      <c r="C65" s="156" t="s">
        <v>359</v>
      </c>
      <c r="D65" s="92" t="s">
        <v>246</v>
      </c>
      <c r="E65" s="85" t="s">
        <v>29</v>
      </c>
      <c r="F65" s="85" t="s">
        <v>247</v>
      </c>
      <c r="G65" s="93"/>
      <c r="H65" s="93">
        <f>G65+'5º Medição'!H65</f>
        <v>324.29000000000002</v>
      </c>
      <c r="I65" s="94">
        <v>23.12</v>
      </c>
      <c r="J65" s="94">
        <f>ROUND(I65*1.3,2)</f>
        <v>30.06</v>
      </c>
      <c r="K65" s="94">
        <f t="shared" si="1"/>
        <v>0</v>
      </c>
      <c r="L65" s="94">
        <f t="shared" si="2"/>
        <v>9748.1574000000001</v>
      </c>
      <c r="M65" s="151">
        <f t="shared" si="3"/>
        <v>0</v>
      </c>
      <c r="N65" s="160">
        <f t="shared" si="6"/>
        <v>30.06</v>
      </c>
      <c r="O65" s="160">
        <f t="shared" si="7"/>
        <v>0</v>
      </c>
    </row>
    <row r="66" spans="1:15" s="3" customFormat="1" ht="60.75" customHeight="1">
      <c r="A66" s="156" t="s">
        <v>5</v>
      </c>
      <c r="B66" s="156" t="s">
        <v>62</v>
      </c>
      <c r="C66" s="156" t="s">
        <v>360</v>
      </c>
      <c r="D66" s="92" t="s">
        <v>248</v>
      </c>
      <c r="E66" s="85" t="s">
        <v>29</v>
      </c>
      <c r="F66" s="85" t="s">
        <v>524</v>
      </c>
      <c r="G66" s="93"/>
      <c r="H66" s="93">
        <f>G66+'5º Medição'!H66</f>
        <v>0</v>
      </c>
      <c r="I66" s="94">
        <v>14.82</v>
      </c>
      <c r="J66" s="94">
        <v>19.260000000000002</v>
      </c>
      <c r="K66" s="94">
        <f t="shared" si="1"/>
        <v>0</v>
      </c>
      <c r="L66" s="94">
        <f t="shared" si="2"/>
        <v>0</v>
      </c>
      <c r="M66" s="150">
        <f t="shared" si="3"/>
        <v>324.3</v>
      </c>
      <c r="N66" s="160">
        <f t="shared" si="6"/>
        <v>19.260000000000002</v>
      </c>
      <c r="O66" s="160">
        <f t="shared" si="7"/>
        <v>6246.0180000000009</v>
      </c>
    </row>
    <row r="67" spans="1:15" s="4" customFormat="1" ht="48">
      <c r="A67" s="156" t="s">
        <v>31</v>
      </c>
      <c r="B67" s="156">
        <v>102</v>
      </c>
      <c r="C67" s="156" t="s">
        <v>361</v>
      </c>
      <c r="D67" s="92" t="s">
        <v>249</v>
      </c>
      <c r="E67" s="85" t="s">
        <v>29</v>
      </c>
      <c r="F67" s="85" t="s">
        <v>250</v>
      </c>
      <c r="G67" s="93"/>
      <c r="H67" s="93">
        <f>G67+'5º Medição'!H67</f>
        <v>0</v>
      </c>
      <c r="I67" s="94">
        <v>50.22</v>
      </c>
      <c r="J67" s="94">
        <v>65.28</v>
      </c>
      <c r="K67" s="94">
        <f t="shared" si="1"/>
        <v>0</v>
      </c>
      <c r="L67" s="94">
        <f t="shared" si="2"/>
        <v>0</v>
      </c>
      <c r="M67" s="150">
        <f t="shared" si="3"/>
        <v>67.94</v>
      </c>
      <c r="N67" s="160">
        <f t="shared" si="6"/>
        <v>65.28</v>
      </c>
      <c r="O67" s="160">
        <f t="shared" si="7"/>
        <v>4435.1232</v>
      </c>
    </row>
    <row r="68" spans="1:15" s="3" customFormat="1" ht="48">
      <c r="A68" s="156" t="s">
        <v>5</v>
      </c>
      <c r="B68" s="156" t="s">
        <v>63</v>
      </c>
      <c r="C68" s="156" t="s">
        <v>362</v>
      </c>
      <c r="D68" s="92" t="s">
        <v>251</v>
      </c>
      <c r="E68" s="85" t="s">
        <v>29</v>
      </c>
      <c r="F68" s="85" t="s">
        <v>252</v>
      </c>
      <c r="G68" s="93"/>
      <c r="H68" s="93">
        <f>G68+'5º Medição'!H68</f>
        <v>0</v>
      </c>
      <c r="I68" s="94">
        <v>14.69</v>
      </c>
      <c r="J68" s="94">
        <f t="shared" ref="J68:J87" si="11">ROUND(I68*1.3,2)</f>
        <v>19.100000000000001</v>
      </c>
      <c r="K68" s="94">
        <f t="shared" si="1"/>
        <v>0</v>
      </c>
      <c r="L68" s="94">
        <f t="shared" si="2"/>
        <v>0</v>
      </c>
      <c r="M68" s="150">
        <f t="shared" si="3"/>
        <v>13.88</v>
      </c>
      <c r="N68" s="160">
        <f t="shared" si="6"/>
        <v>19.100000000000001</v>
      </c>
      <c r="O68" s="160">
        <f t="shared" si="7"/>
        <v>265.10800000000006</v>
      </c>
    </row>
    <row r="69" spans="1:15" s="8" customFormat="1" ht="72">
      <c r="A69" s="85" t="s">
        <v>472</v>
      </c>
      <c r="B69" s="85" t="s">
        <v>474</v>
      </c>
      <c r="C69" s="156" t="s">
        <v>363</v>
      </c>
      <c r="D69" s="92" t="s">
        <v>473</v>
      </c>
      <c r="E69" s="85" t="s">
        <v>29</v>
      </c>
      <c r="F69" s="85" t="s">
        <v>247</v>
      </c>
      <c r="G69" s="93"/>
      <c r="H69" s="93">
        <f>G69+'5º Medição'!H69</f>
        <v>0</v>
      </c>
      <c r="I69" s="94">
        <v>49.98</v>
      </c>
      <c r="J69" s="94">
        <f t="shared" si="11"/>
        <v>64.97</v>
      </c>
      <c r="K69" s="94">
        <f t="shared" si="1"/>
        <v>0</v>
      </c>
      <c r="L69" s="94">
        <f t="shared" si="2"/>
        <v>0</v>
      </c>
      <c r="M69" s="150">
        <f t="shared" si="3"/>
        <v>324.29000000000002</v>
      </c>
      <c r="N69" s="160">
        <f t="shared" si="6"/>
        <v>64.97</v>
      </c>
      <c r="O69" s="160">
        <f t="shared" si="7"/>
        <v>21069.121300000003</v>
      </c>
    </row>
    <row r="70" spans="1:15" s="8" customFormat="1" ht="36">
      <c r="A70" s="85" t="s">
        <v>472</v>
      </c>
      <c r="B70" s="85" t="s">
        <v>475</v>
      </c>
      <c r="C70" s="156" t="s">
        <v>364</v>
      </c>
      <c r="D70" s="92" t="s">
        <v>267</v>
      </c>
      <c r="E70" s="85" t="s">
        <v>35</v>
      </c>
      <c r="F70" s="85" t="s">
        <v>268</v>
      </c>
      <c r="G70" s="93"/>
      <c r="H70" s="93">
        <f>G70+'5º Medição'!H70</f>
        <v>0</v>
      </c>
      <c r="I70" s="94">
        <v>6.27</v>
      </c>
      <c r="J70" s="94">
        <f t="shared" si="11"/>
        <v>8.15</v>
      </c>
      <c r="K70" s="94">
        <f t="shared" si="1"/>
        <v>0</v>
      </c>
      <c r="L70" s="94">
        <f t="shared" si="2"/>
        <v>0</v>
      </c>
      <c r="M70" s="150">
        <f t="shared" si="3"/>
        <v>263.45</v>
      </c>
      <c r="N70" s="160">
        <f t="shared" si="6"/>
        <v>8.15</v>
      </c>
      <c r="O70" s="160">
        <f t="shared" si="7"/>
        <v>2147.1174999999998</v>
      </c>
    </row>
    <row r="71" spans="1:15" s="8" customFormat="1" ht="29.25" customHeight="1">
      <c r="A71" s="85" t="s">
        <v>472</v>
      </c>
      <c r="B71" s="85" t="s">
        <v>476</v>
      </c>
      <c r="C71" s="156" t="s">
        <v>365</v>
      </c>
      <c r="D71" s="92" t="s">
        <v>64</v>
      </c>
      <c r="E71" s="85" t="s">
        <v>35</v>
      </c>
      <c r="F71" s="85" t="s">
        <v>65</v>
      </c>
      <c r="G71" s="93"/>
      <c r="H71" s="93">
        <f>G71+'5º Medição'!H71</f>
        <v>0</v>
      </c>
      <c r="I71" s="94">
        <v>31.48</v>
      </c>
      <c r="J71" s="94">
        <v>40.93</v>
      </c>
      <c r="K71" s="94">
        <f t="shared" si="1"/>
        <v>0</v>
      </c>
      <c r="L71" s="94">
        <f t="shared" si="2"/>
        <v>0</v>
      </c>
      <c r="M71" s="150">
        <f t="shared" si="3"/>
        <v>33.85</v>
      </c>
      <c r="N71" s="160">
        <f t="shared" si="6"/>
        <v>40.93</v>
      </c>
      <c r="O71" s="160">
        <f t="shared" si="7"/>
        <v>1385.4805000000001</v>
      </c>
    </row>
    <row r="72" spans="1:15" s="3" customFormat="1">
      <c r="A72" s="85"/>
      <c r="B72" s="85"/>
      <c r="C72" s="85"/>
      <c r="D72" s="100" t="s">
        <v>66</v>
      </c>
      <c r="E72" s="85"/>
      <c r="F72" s="85"/>
      <c r="G72" s="93"/>
      <c r="H72" s="93">
        <f>G72+'5º Medição'!H72</f>
        <v>0</v>
      </c>
      <c r="I72" s="94"/>
      <c r="J72" s="94"/>
      <c r="K72" s="94"/>
      <c r="L72" s="94">
        <f t="shared" si="2"/>
        <v>0</v>
      </c>
      <c r="M72" s="150">
        <f t="shared" si="3"/>
        <v>0</v>
      </c>
      <c r="N72" s="160">
        <f t="shared" si="6"/>
        <v>0</v>
      </c>
      <c r="O72" s="160">
        <f t="shared" si="7"/>
        <v>0</v>
      </c>
    </row>
    <row r="73" spans="1:15" s="3" customFormat="1" ht="48">
      <c r="A73" s="85" t="s">
        <v>5</v>
      </c>
      <c r="B73" s="85">
        <v>5975</v>
      </c>
      <c r="C73" s="85" t="s">
        <v>366</v>
      </c>
      <c r="D73" s="92" t="s">
        <v>269</v>
      </c>
      <c r="E73" s="85" t="s">
        <v>29</v>
      </c>
      <c r="F73" s="85" t="s">
        <v>270</v>
      </c>
      <c r="G73" s="93"/>
      <c r="H73" s="93">
        <f>G73+'5º Medição'!H73</f>
        <v>968.19</v>
      </c>
      <c r="I73" s="94">
        <v>3.25</v>
      </c>
      <c r="J73" s="94">
        <v>4.22</v>
      </c>
      <c r="K73" s="94">
        <f t="shared" si="1"/>
        <v>0</v>
      </c>
      <c r="L73" s="94">
        <f t="shared" si="2"/>
        <v>4085.7617999999998</v>
      </c>
      <c r="M73" s="151">
        <f t="shared" si="3"/>
        <v>0</v>
      </c>
      <c r="N73" s="160">
        <f t="shared" si="6"/>
        <v>4.22</v>
      </c>
      <c r="O73" s="160">
        <f t="shared" si="7"/>
        <v>0</v>
      </c>
    </row>
    <row r="74" spans="1:15" s="3" customFormat="1" ht="48">
      <c r="A74" s="85" t="s">
        <v>5</v>
      </c>
      <c r="B74" s="85">
        <v>5974</v>
      </c>
      <c r="C74" s="85" t="s">
        <v>367</v>
      </c>
      <c r="D74" s="92" t="s">
        <v>271</v>
      </c>
      <c r="E74" s="85" t="s">
        <v>29</v>
      </c>
      <c r="F74" s="85" t="s">
        <v>272</v>
      </c>
      <c r="G74" s="93"/>
      <c r="H74" s="93">
        <f>G74+'5º Medição'!H74</f>
        <v>1150.73</v>
      </c>
      <c r="I74" s="94">
        <v>2.85</v>
      </c>
      <c r="J74" s="94">
        <f t="shared" si="11"/>
        <v>3.71</v>
      </c>
      <c r="K74" s="94">
        <f t="shared" si="1"/>
        <v>0</v>
      </c>
      <c r="L74" s="94">
        <f t="shared" si="2"/>
        <v>4269.2083000000002</v>
      </c>
      <c r="M74" s="151">
        <f t="shared" si="3"/>
        <v>0</v>
      </c>
      <c r="N74" s="160">
        <f t="shared" si="6"/>
        <v>3.71</v>
      </c>
      <c r="O74" s="160">
        <f t="shared" si="7"/>
        <v>0</v>
      </c>
    </row>
    <row r="75" spans="1:15" s="3" customFormat="1" ht="48">
      <c r="A75" s="85" t="s">
        <v>5</v>
      </c>
      <c r="B75" s="85" t="s">
        <v>67</v>
      </c>
      <c r="C75" s="85" t="s">
        <v>293</v>
      </c>
      <c r="D75" s="92" t="s">
        <v>273</v>
      </c>
      <c r="E75" s="85" t="s">
        <v>29</v>
      </c>
      <c r="F75" s="85" t="s">
        <v>274</v>
      </c>
      <c r="G75" s="93"/>
      <c r="H75" s="93">
        <f>G75+'5º Medição'!H75</f>
        <v>423.78400000000005</v>
      </c>
      <c r="I75" s="94">
        <v>15.31</v>
      </c>
      <c r="J75" s="94">
        <f t="shared" si="11"/>
        <v>19.899999999999999</v>
      </c>
      <c r="K75" s="94">
        <f t="shared" si="1"/>
        <v>0</v>
      </c>
      <c r="L75" s="94">
        <f t="shared" si="2"/>
        <v>8433.3016000000007</v>
      </c>
      <c r="M75" s="151">
        <f t="shared" si="3"/>
        <v>1695.136</v>
      </c>
      <c r="N75" s="160">
        <f t="shared" si="6"/>
        <v>19.899999999999999</v>
      </c>
      <c r="O75" s="160">
        <f t="shared" si="7"/>
        <v>33733.206399999995</v>
      </c>
    </row>
    <row r="76" spans="1:15" s="8" customFormat="1" ht="48">
      <c r="A76" s="85" t="s">
        <v>472</v>
      </c>
      <c r="B76" s="85" t="s">
        <v>477</v>
      </c>
      <c r="C76" s="85" t="s">
        <v>368</v>
      </c>
      <c r="D76" s="92" t="s">
        <v>275</v>
      </c>
      <c r="E76" s="85" t="s">
        <v>29</v>
      </c>
      <c r="F76" s="85" t="s">
        <v>276</v>
      </c>
      <c r="G76" s="93"/>
      <c r="H76" s="93">
        <f>G76+'5º Medição'!H76</f>
        <v>0</v>
      </c>
      <c r="I76" s="94">
        <v>39.200000000000003</v>
      </c>
      <c r="J76" s="94">
        <f t="shared" si="11"/>
        <v>50.96</v>
      </c>
      <c r="K76" s="94">
        <f t="shared" si="1"/>
        <v>0</v>
      </c>
      <c r="L76" s="94">
        <f t="shared" si="2"/>
        <v>0</v>
      </c>
      <c r="M76" s="150">
        <f t="shared" si="3"/>
        <v>264.95</v>
      </c>
      <c r="N76" s="160">
        <f t="shared" si="6"/>
        <v>50.96</v>
      </c>
      <c r="O76" s="160">
        <f t="shared" si="7"/>
        <v>13501.851999999999</v>
      </c>
    </row>
    <row r="77" spans="1:15" s="3" customFormat="1" ht="24">
      <c r="A77" s="85" t="s">
        <v>5</v>
      </c>
      <c r="B77" s="85" t="s">
        <v>68</v>
      </c>
      <c r="C77" s="85" t="s">
        <v>369</v>
      </c>
      <c r="D77" s="92" t="s">
        <v>69</v>
      </c>
      <c r="E77" s="85" t="s">
        <v>29</v>
      </c>
      <c r="F77" s="85" t="s">
        <v>70</v>
      </c>
      <c r="G77" s="93"/>
      <c r="H77" s="93">
        <f>G77+'5º Medição'!H77</f>
        <v>0</v>
      </c>
      <c r="I77" s="94">
        <v>12.82</v>
      </c>
      <c r="J77" s="94">
        <v>16.66</v>
      </c>
      <c r="K77" s="94">
        <f t="shared" si="1"/>
        <v>0</v>
      </c>
      <c r="L77" s="94">
        <f t="shared" si="2"/>
        <v>0</v>
      </c>
      <c r="M77" s="150">
        <f t="shared" si="3"/>
        <v>885.78</v>
      </c>
      <c r="N77" s="160">
        <f t="shared" si="6"/>
        <v>16.66</v>
      </c>
      <c r="O77" s="160">
        <f t="shared" si="7"/>
        <v>14757.094799999999</v>
      </c>
    </row>
    <row r="78" spans="1:15" s="3" customFormat="1" ht="24">
      <c r="A78" s="85" t="s">
        <v>5</v>
      </c>
      <c r="B78" s="85" t="s">
        <v>71</v>
      </c>
      <c r="C78" s="85" t="s">
        <v>370</v>
      </c>
      <c r="D78" s="92" t="s">
        <v>72</v>
      </c>
      <c r="E78" s="85" t="s">
        <v>29</v>
      </c>
      <c r="F78" s="85" t="s">
        <v>70</v>
      </c>
      <c r="G78" s="93"/>
      <c r="H78" s="93">
        <f>G78+'5º Medição'!H78</f>
        <v>0</v>
      </c>
      <c r="I78" s="94">
        <v>12.78</v>
      </c>
      <c r="J78" s="94">
        <f t="shared" si="11"/>
        <v>16.61</v>
      </c>
      <c r="K78" s="94">
        <f t="shared" si="1"/>
        <v>0</v>
      </c>
      <c r="L78" s="94">
        <f t="shared" si="2"/>
        <v>0</v>
      </c>
      <c r="M78" s="150">
        <f t="shared" si="3"/>
        <v>885.78</v>
      </c>
      <c r="N78" s="160">
        <f t="shared" si="6"/>
        <v>16.61</v>
      </c>
      <c r="O78" s="160">
        <f t="shared" si="7"/>
        <v>14712.805799999998</v>
      </c>
    </row>
    <row r="79" spans="1:15" s="8" customFormat="1" ht="29.25" customHeight="1">
      <c r="A79" s="85" t="s">
        <v>472</v>
      </c>
      <c r="B79" s="85" t="s">
        <v>478</v>
      </c>
      <c r="C79" s="85" t="s">
        <v>371</v>
      </c>
      <c r="D79" s="92" t="s">
        <v>73</v>
      </c>
      <c r="E79" s="85" t="s">
        <v>35</v>
      </c>
      <c r="F79" s="85" t="s">
        <v>74</v>
      </c>
      <c r="G79" s="93"/>
      <c r="H79" s="93">
        <f>G79+'5º Medição'!H79</f>
        <v>0</v>
      </c>
      <c r="I79" s="94">
        <v>31.48</v>
      </c>
      <c r="J79" s="94">
        <v>40.93</v>
      </c>
      <c r="K79" s="94">
        <f t="shared" si="1"/>
        <v>0</v>
      </c>
      <c r="L79" s="94">
        <f t="shared" si="2"/>
        <v>0</v>
      </c>
      <c r="M79" s="150">
        <f t="shared" si="3"/>
        <v>48.5</v>
      </c>
      <c r="N79" s="160">
        <f t="shared" si="6"/>
        <v>40.93</v>
      </c>
      <c r="O79" s="160">
        <f t="shared" si="7"/>
        <v>1985.105</v>
      </c>
    </row>
    <row r="80" spans="1:15" s="3" customFormat="1" ht="24">
      <c r="A80" s="85" t="s">
        <v>5</v>
      </c>
      <c r="B80" s="85" t="s">
        <v>75</v>
      </c>
      <c r="C80" s="85" t="s">
        <v>372</v>
      </c>
      <c r="D80" s="92" t="s">
        <v>76</v>
      </c>
      <c r="E80" s="85" t="s">
        <v>29</v>
      </c>
      <c r="F80" s="85" t="s">
        <v>77</v>
      </c>
      <c r="G80" s="93"/>
      <c r="H80" s="93">
        <f>G80+'5º Medição'!H80</f>
        <v>0</v>
      </c>
      <c r="I80" s="94">
        <v>18.66</v>
      </c>
      <c r="J80" s="94">
        <f t="shared" si="11"/>
        <v>24.26</v>
      </c>
      <c r="K80" s="94">
        <f t="shared" ref="K80:K143" si="12">J80*G80</f>
        <v>0</v>
      </c>
      <c r="L80" s="94">
        <f t="shared" ref="L80:L143" si="13">H80*J80</f>
        <v>0</v>
      </c>
      <c r="M80" s="150">
        <f t="shared" ref="M80:M143" si="14">F80-H80</f>
        <v>979.55</v>
      </c>
      <c r="N80" s="160">
        <f t="shared" si="6"/>
        <v>24.26</v>
      </c>
      <c r="O80" s="160">
        <f t="shared" si="7"/>
        <v>23763.883000000002</v>
      </c>
    </row>
    <row r="81" spans="1:15" s="3" customFormat="1">
      <c r="A81" s="85"/>
      <c r="B81" s="85"/>
      <c r="C81" s="85"/>
      <c r="D81" s="100" t="s">
        <v>78</v>
      </c>
      <c r="E81" s="85"/>
      <c r="F81" s="85"/>
      <c r="G81" s="93"/>
      <c r="H81" s="93">
        <f>G81+'5º Medição'!H81</f>
        <v>0</v>
      </c>
      <c r="I81" s="94"/>
      <c r="J81" s="94"/>
      <c r="K81" s="94"/>
      <c r="L81" s="94">
        <f t="shared" si="13"/>
        <v>0</v>
      </c>
      <c r="M81" s="150">
        <f t="shared" si="14"/>
        <v>0</v>
      </c>
      <c r="N81" s="160">
        <f t="shared" si="6"/>
        <v>0</v>
      </c>
      <c r="O81" s="160">
        <f t="shared" si="7"/>
        <v>0</v>
      </c>
    </row>
    <row r="82" spans="1:15" s="3" customFormat="1" ht="48">
      <c r="A82" s="85" t="s">
        <v>5</v>
      </c>
      <c r="B82" s="85">
        <v>5975</v>
      </c>
      <c r="C82" s="85" t="s">
        <v>373</v>
      </c>
      <c r="D82" s="92" t="s">
        <v>277</v>
      </c>
      <c r="E82" s="85" t="s">
        <v>29</v>
      </c>
      <c r="F82" s="85" t="s">
        <v>278</v>
      </c>
      <c r="G82" s="93"/>
      <c r="H82" s="93">
        <f>G82+'5º Medição'!H82</f>
        <v>0</v>
      </c>
      <c r="I82" s="94">
        <v>3.25</v>
      </c>
      <c r="J82" s="94">
        <v>4.22</v>
      </c>
      <c r="K82" s="94">
        <f t="shared" si="12"/>
        <v>0</v>
      </c>
      <c r="L82" s="94">
        <f t="shared" si="13"/>
        <v>0</v>
      </c>
      <c r="M82" s="150">
        <f t="shared" si="14"/>
        <v>410.33</v>
      </c>
      <c r="N82" s="160">
        <f t="shared" si="6"/>
        <v>4.22</v>
      </c>
      <c r="O82" s="160">
        <f t="shared" si="7"/>
        <v>1731.5925999999997</v>
      </c>
    </row>
    <row r="83" spans="1:15" s="3" customFormat="1" ht="48">
      <c r="A83" s="85" t="s">
        <v>5</v>
      </c>
      <c r="B83" s="85" t="s">
        <v>79</v>
      </c>
      <c r="C83" s="85" t="s">
        <v>374</v>
      </c>
      <c r="D83" s="92" t="s">
        <v>279</v>
      </c>
      <c r="E83" s="85" t="s">
        <v>29</v>
      </c>
      <c r="F83" s="85" t="s">
        <v>278</v>
      </c>
      <c r="G83" s="93"/>
      <c r="H83" s="93">
        <f>G83+'5º Medição'!H83</f>
        <v>0</v>
      </c>
      <c r="I83" s="94">
        <v>15.31</v>
      </c>
      <c r="J83" s="94">
        <f t="shared" si="11"/>
        <v>19.899999999999999</v>
      </c>
      <c r="K83" s="94">
        <f t="shared" si="12"/>
        <v>0</v>
      </c>
      <c r="L83" s="94">
        <f t="shared" si="13"/>
        <v>0</v>
      </c>
      <c r="M83" s="150">
        <f t="shared" si="14"/>
        <v>410.33</v>
      </c>
      <c r="N83" s="160">
        <f t="shared" si="6"/>
        <v>19.899999999999999</v>
      </c>
      <c r="O83" s="160">
        <f t="shared" si="7"/>
        <v>8165.5669999999991</v>
      </c>
    </row>
    <row r="84" spans="1:15" s="3" customFormat="1" ht="24">
      <c r="A84" s="85" t="s">
        <v>5</v>
      </c>
      <c r="B84" s="85" t="s">
        <v>80</v>
      </c>
      <c r="C84" s="85" t="s">
        <v>375</v>
      </c>
      <c r="D84" s="92" t="s">
        <v>81</v>
      </c>
      <c r="E84" s="85" t="s">
        <v>29</v>
      </c>
      <c r="F84" s="85" t="s">
        <v>82</v>
      </c>
      <c r="G84" s="93"/>
      <c r="H84" s="93">
        <f>G84+'5º Medição'!H84</f>
        <v>0</v>
      </c>
      <c r="I84" s="94">
        <v>12.82</v>
      </c>
      <c r="J84" s="94">
        <v>16.66</v>
      </c>
      <c r="K84" s="94">
        <f t="shared" si="12"/>
        <v>0</v>
      </c>
      <c r="L84" s="94">
        <f t="shared" si="13"/>
        <v>0</v>
      </c>
      <c r="M84" s="150">
        <f t="shared" si="14"/>
        <v>362.33</v>
      </c>
      <c r="N84" s="160">
        <f t="shared" ref="N84:N147" si="15">J84</f>
        <v>16.66</v>
      </c>
      <c r="O84" s="160">
        <f t="shared" ref="O84:O147" si="16">M84*N84</f>
        <v>6036.4178000000002</v>
      </c>
    </row>
    <row r="85" spans="1:15" s="3" customFormat="1" ht="24">
      <c r="A85" s="85" t="s">
        <v>5</v>
      </c>
      <c r="B85" s="85" t="s">
        <v>71</v>
      </c>
      <c r="C85" s="85" t="s">
        <v>376</v>
      </c>
      <c r="D85" s="92" t="s">
        <v>72</v>
      </c>
      <c r="E85" s="85" t="s">
        <v>29</v>
      </c>
      <c r="F85" s="85" t="s">
        <v>82</v>
      </c>
      <c r="G85" s="93"/>
      <c r="H85" s="93">
        <f>G85+'5º Medição'!H85</f>
        <v>0</v>
      </c>
      <c r="I85" s="94">
        <v>12.78</v>
      </c>
      <c r="J85" s="94">
        <f t="shared" si="11"/>
        <v>16.61</v>
      </c>
      <c r="K85" s="94">
        <f t="shared" si="12"/>
        <v>0</v>
      </c>
      <c r="L85" s="94">
        <f t="shared" si="13"/>
        <v>0</v>
      </c>
      <c r="M85" s="150">
        <f t="shared" si="14"/>
        <v>362.33</v>
      </c>
      <c r="N85" s="160">
        <f t="shared" si="15"/>
        <v>16.61</v>
      </c>
      <c r="O85" s="160">
        <f t="shared" si="16"/>
        <v>6018.3012999999992</v>
      </c>
    </row>
    <row r="86" spans="1:15" s="3" customFormat="1" ht="24">
      <c r="A86" s="85" t="s">
        <v>5</v>
      </c>
      <c r="B86" s="85" t="s">
        <v>75</v>
      </c>
      <c r="C86" s="85" t="s">
        <v>377</v>
      </c>
      <c r="D86" s="92" t="s">
        <v>76</v>
      </c>
      <c r="E86" s="85" t="s">
        <v>29</v>
      </c>
      <c r="F86" s="85" t="s">
        <v>83</v>
      </c>
      <c r="G86" s="93"/>
      <c r="H86" s="93">
        <f>G86+'5º Medição'!H86</f>
        <v>0</v>
      </c>
      <c r="I86" s="94">
        <v>18.66</v>
      </c>
      <c r="J86" s="94">
        <f t="shared" si="11"/>
        <v>24.26</v>
      </c>
      <c r="K86" s="94">
        <f t="shared" si="12"/>
        <v>0</v>
      </c>
      <c r="L86" s="94">
        <f t="shared" si="13"/>
        <v>0</v>
      </c>
      <c r="M86" s="150">
        <f t="shared" si="14"/>
        <v>50.55</v>
      </c>
      <c r="N86" s="160">
        <f t="shared" si="15"/>
        <v>24.26</v>
      </c>
      <c r="O86" s="160">
        <f t="shared" si="16"/>
        <v>1226.3430000000001</v>
      </c>
    </row>
    <row r="87" spans="1:15" s="3" customFormat="1" ht="24">
      <c r="A87" s="85" t="s">
        <v>5</v>
      </c>
      <c r="B87" s="85" t="s">
        <v>84</v>
      </c>
      <c r="C87" s="85" t="s">
        <v>378</v>
      </c>
      <c r="D87" s="92" t="s">
        <v>85</v>
      </c>
      <c r="E87" s="85" t="s">
        <v>29</v>
      </c>
      <c r="F87" s="85" t="s">
        <v>86</v>
      </c>
      <c r="G87" s="93"/>
      <c r="H87" s="93">
        <f>G87+'5º Medição'!H87</f>
        <v>0</v>
      </c>
      <c r="I87" s="94">
        <v>42.53</v>
      </c>
      <c r="J87" s="94">
        <f t="shared" si="11"/>
        <v>55.29</v>
      </c>
      <c r="K87" s="94">
        <f t="shared" si="12"/>
        <v>0</v>
      </c>
      <c r="L87" s="94">
        <f t="shared" si="13"/>
        <v>0</v>
      </c>
      <c r="M87" s="150">
        <f t="shared" si="14"/>
        <v>2.5499999999999998</v>
      </c>
      <c r="N87" s="160">
        <f t="shared" si="15"/>
        <v>55.29</v>
      </c>
      <c r="O87" s="160">
        <f t="shared" si="16"/>
        <v>140.98949999999999</v>
      </c>
    </row>
    <row r="88" spans="1:15" s="3" customFormat="1">
      <c r="A88" s="622"/>
      <c r="B88" s="623"/>
      <c r="C88" s="623"/>
      <c r="D88" s="623"/>
      <c r="E88" s="623"/>
      <c r="F88" s="624"/>
      <c r="G88" s="109"/>
      <c r="H88" s="93">
        <f>G88+'5º Medição'!H88</f>
        <v>0</v>
      </c>
      <c r="I88" s="94"/>
      <c r="J88" s="94"/>
      <c r="K88" s="94"/>
      <c r="L88" s="94">
        <f t="shared" si="13"/>
        <v>0</v>
      </c>
      <c r="M88" s="150">
        <f t="shared" si="14"/>
        <v>0</v>
      </c>
      <c r="N88" s="160">
        <f t="shared" si="15"/>
        <v>0</v>
      </c>
      <c r="O88" s="160">
        <f t="shared" si="16"/>
        <v>0</v>
      </c>
    </row>
    <row r="89" spans="1:15" s="3" customFormat="1">
      <c r="A89" s="99"/>
      <c r="B89" s="86"/>
      <c r="C89" s="95">
        <v>8</v>
      </c>
      <c r="D89" s="96" t="s">
        <v>87</v>
      </c>
      <c r="E89" s="86"/>
      <c r="F89" s="86"/>
      <c r="G89" s="97"/>
      <c r="H89" s="93">
        <f>G89+'5º Medição'!H89</f>
        <v>0</v>
      </c>
      <c r="I89" s="98"/>
      <c r="J89" s="98"/>
      <c r="K89" s="94"/>
      <c r="L89" s="94">
        <f t="shared" si="13"/>
        <v>0</v>
      </c>
      <c r="M89" s="150">
        <f t="shared" si="14"/>
        <v>0</v>
      </c>
      <c r="N89" s="160">
        <f t="shared" si="15"/>
        <v>0</v>
      </c>
      <c r="O89" s="160">
        <f t="shared" si="16"/>
        <v>0</v>
      </c>
    </row>
    <row r="90" spans="1:15" s="3" customFormat="1">
      <c r="A90" s="86"/>
      <c r="B90" s="86"/>
      <c r="C90" s="89"/>
      <c r="D90" s="96" t="s">
        <v>88</v>
      </c>
      <c r="E90" s="86"/>
      <c r="F90" s="86"/>
      <c r="G90" s="97"/>
      <c r="H90" s="93">
        <f>G90+'5º Medição'!H90</f>
        <v>0</v>
      </c>
      <c r="I90" s="98"/>
      <c r="J90" s="98"/>
      <c r="K90" s="94"/>
      <c r="L90" s="94">
        <f t="shared" si="13"/>
        <v>0</v>
      </c>
      <c r="M90" s="150">
        <f t="shared" si="14"/>
        <v>0</v>
      </c>
      <c r="N90" s="160">
        <f t="shared" si="15"/>
        <v>0</v>
      </c>
      <c r="O90" s="160">
        <f t="shared" si="16"/>
        <v>0</v>
      </c>
    </row>
    <row r="91" spans="1:15" s="3" customFormat="1" ht="48">
      <c r="A91" s="85" t="s">
        <v>5</v>
      </c>
      <c r="B91" s="85" t="s">
        <v>89</v>
      </c>
      <c r="C91" s="85" t="s">
        <v>379</v>
      </c>
      <c r="D91" s="92" t="s">
        <v>280</v>
      </c>
      <c r="E91" s="85" t="s">
        <v>11</v>
      </c>
      <c r="F91" s="85" t="s">
        <v>169</v>
      </c>
      <c r="G91" s="93"/>
      <c r="H91" s="93">
        <f>G91+'5º Medição'!H91</f>
        <v>0</v>
      </c>
      <c r="I91" s="94">
        <v>267.02999999999997</v>
      </c>
      <c r="J91" s="94">
        <f>ROUND(I91*1.3,2)</f>
        <v>347.14</v>
      </c>
      <c r="K91" s="94">
        <f t="shared" si="12"/>
        <v>0</v>
      </c>
      <c r="L91" s="94">
        <f t="shared" si="13"/>
        <v>0</v>
      </c>
      <c r="M91" s="150">
        <f t="shared" si="14"/>
        <v>7</v>
      </c>
      <c r="N91" s="160">
        <f t="shared" si="15"/>
        <v>347.14</v>
      </c>
      <c r="O91" s="160">
        <f t="shared" si="16"/>
        <v>2429.98</v>
      </c>
    </row>
    <row r="92" spans="1:15" s="3" customFormat="1" ht="48">
      <c r="A92" s="85" t="s">
        <v>5</v>
      </c>
      <c r="B92" s="85" t="s">
        <v>90</v>
      </c>
      <c r="C92" s="85" t="s">
        <v>380</v>
      </c>
      <c r="D92" s="92" t="s">
        <v>519</v>
      </c>
      <c r="E92" s="85" t="s">
        <v>11</v>
      </c>
      <c r="F92" s="85" t="s">
        <v>281</v>
      </c>
      <c r="G92" s="93"/>
      <c r="H92" s="93">
        <f>G92+'5º Medição'!H92</f>
        <v>0</v>
      </c>
      <c r="I92" s="94">
        <v>296.43</v>
      </c>
      <c r="J92" s="94">
        <f t="shared" ref="J92:J110" si="17">ROUND(I92*1.3,2)</f>
        <v>385.36</v>
      </c>
      <c r="K92" s="94">
        <f t="shared" si="12"/>
        <v>0</v>
      </c>
      <c r="L92" s="94">
        <f t="shared" si="13"/>
        <v>0</v>
      </c>
      <c r="M92" s="150">
        <f t="shared" si="14"/>
        <v>15</v>
      </c>
      <c r="N92" s="160">
        <f t="shared" si="15"/>
        <v>385.36</v>
      </c>
      <c r="O92" s="160">
        <f t="shared" si="16"/>
        <v>5780.4000000000005</v>
      </c>
    </row>
    <row r="93" spans="1:15" s="8" customFormat="1" ht="48">
      <c r="A93" s="85" t="s">
        <v>472</v>
      </c>
      <c r="B93" s="85" t="s">
        <v>481</v>
      </c>
      <c r="C93" s="85" t="s">
        <v>381</v>
      </c>
      <c r="D93" s="92" t="s">
        <v>520</v>
      </c>
      <c r="E93" s="85" t="s">
        <v>11</v>
      </c>
      <c r="F93" s="85" t="s">
        <v>12</v>
      </c>
      <c r="G93" s="93"/>
      <c r="H93" s="93">
        <f>G93+'5º Medição'!H93</f>
        <v>0</v>
      </c>
      <c r="I93" s="94">
        <v>325.83</v>
      </c>
      <c r="J93" s="94">
        <f t="shared" si="17"/>
        <v>423.58</v>
      </c>
      <c r="K93" s="94">
        <f t="shared" si="12"/>
        <v>0</v>
      </c>
      <c r="L93" s="94">
        <f t="shared" si="13"/>
        <v>0</v>
      </c>
      <c r="M93" s="150">
        <f t="shared" si="14"/>
        <v>1</v>
      </c>
      <c r="N93" s="160">
        <f t="shared" si="15"/>
        <v>423.58</v>
      </c>
      <c r="O93" s="160">
        <f t="shared" si="16"/>
        <v>423.58</v>
      </c>
    </row>
    <row r="94" spans="1:15" s="3" customFormat="1" ht="36">
      <c r="A94" s="85" t="s">
        <v>5</v>
      </c>
      <c r="B94" s="85" t="s">
        <v>91</v>
      </c>
      <c r="C94" s="85" t="s">
        <v>382</v>
      </c>
      <c r="D94" s="92" t="s">
        <v>282</v>
      </c>
      <c r="E94" s="85" t="s">
        <v>11</v>
      </c>
      <c r="F94" s="85"/>
      <c r="G94" s="93"/>
      <c r="H94" s="93">
        <f>G94+'5º Medição'!H94</f>
        <v>0</v>
      </c>
      <c r="I94" s="94">
        <v>60.02</v>
      </c>
      <c r="J94" s="94">
        <v>78.02</v>
      </c>
      <c r="K94" s="94">
        <f t="shared" si="12"/>
        <v>0</v>
      </c>
      <c r="L94" s="94">
        <f t="shared" si="13"/>
        <v>0</v>
      </c>
      <c r="M94" s="150">
        <f t="shared" si="14"/>
        <v>0</v>
      </c>
      <c r="N94" s="160">
        <f t="shared" si="15"/>
        <v>78.02</v>
      </c>
      <c r="O94" s="160">
        <f t="shared" si="16"/>
        <v>0</v>
      </c>
    </row>
    <row r="95" spans="1:15" s="8" customFormat="1" ht="48">
      <c r="A95" s="85" t="s">
        <v>472</v>
      </c>
      <c r="B95" s="85" t="s">
        <v>480</v>
      </c>
      <c r="C95" s="85" t="s">
        <v>383</v>
      </c>
      <c r="D95" s="92" t="s">
        <v>521</v>
      </c>
      <c r="E95" s="85" t="s">
        <v>11</v>
      </c>
      <c r="F95" s="85" t="s">
        <v>12</v>
      </c>
      <c r="G95" s="93"/>
      <c r="H95" s="93">
        <f>G95+'5º Medição'!H95</f>
        <v>0</v>
      </c>
      <c r="I95" s="94">
        <v>316.02999999999997</v>
      </c>
      <c r="J95" s="94">
        <f t="shared" si="17"/>
        <v>410.84</v>
      </c>
      <c r="K95" s="94">
        <f t="shared" si="12"/>
        <v>0</v>
      </c>
      <c r="L95" s="94">
        <f t="shared" si="13"/>
        <v>0</v>
      </c>
      <c r="M95" s="150">
        <f t="shared" si="14"/>
        <v>1</v>
      </c>
      <c r="N95" s="160">
        <f t="shared" si="15"/>
        <v>410.84</v>
      </c>
      <c r="O95" s="160">
        <f t="shared" si="16"/>
        <v>410.84</v>
      </c>
    </row>
    <row r="96" spans="1:15" s="8" customFormat="1" ht="48">
      <c r="A96" s="85" t="s">
        <v>472</v>
      </c>
      <c r="B96" s="85" t="s">
        <v>479</v>
      </c>
      <c r="C96" s="85" t="s">
        <v>384</v>
      </c>
      <c r="D96" s="92" t="s">
        <v>522</v>
      </c>
      <c r="E96" s="85" t="s">
        <v>11</v>
      </c>
      <c r="F96" s="85" t="s">
        <v>118</v>
      </c>
      <c r="G96" s="93"/>
      <c r="H96" s="93">
        <f>G96+'5º Medição'!H96</f>
        <v>0</v>
      </c>
      <c r="I96" s="94">
        <v>345.43</v>
      </c>
      <c r="J96" s="94">
        <f t="shared" si="17"/>
        <v>449.06</v>
      </c>
      <c r="K96" s="94">
        <f t="shared" si="12"/>
        <v>0</v>
      </c>
      <c r="L96" s="94">
        <f t="shared" si="13"/>
        <v>0</v>
      </c>
      <c r="M96" s="150">
        <f t="shared" si="14"/>
        <v>2</v>
      </c>
      <c r="N96" s="160">
        <f t="shared" si="15"/>
        <v>449.06</v>
      </c>
      <c r="O96" s="160">
        <f t="shared" si="16"/>
        <v>898.12</v>
      </c>
    </row>
    <row r="97" spans="1:15" s="8" customFormat="1" ht="48">
      <c r="A97" s="85" t="s">
        <v>472</v>
      </c>
      <c r="B97" s="85" t="s">
        <v>482</v>
      </c>
      <c r="C97" s="85" t="s">
        <v>385</v>
      </c>
      <c r="D97" s="92" t="s">
        <v>523</v>
      </c>
      <c r="E97" s="85" t="s">
        <v>11</v>
      </c>
      <c r="F97" s="85" t="s">
        <v>12</v>
      </c>
      <c r="G97" s="93"/>
      <c r="H97" s="93">
        <f>G97+'5º Medição'!H97</f>
        <v>0</v>
      </c>
      <c r="I97" s="94">
        <v>394.43</v>
      </c>
      <c r="J97" s="94">
        <f t="shared" si="17"/>
        <v>512.76</v>
      </c>
      <c r="K97" s="94">
        <f t="shared" si="12"/>
        <v>0</v>
      </c>
      <c r="L97" s="94">
        <f t="shared" si="13"/>
        <v>0</v>
      </c>
      <c r="M97" s="150">
        <f t="shared" si="14"/>
        <v>1</v>
      </c>
      <c r="N97" s="160">
        <f t="shared" si="15"/>
        <v>512.76</v>
      </c>
      <c r="O97" s="160">
        <f t="shared" si="16"/>
        <v>512.76</v>
      </c>
    </row>
    <row r="98" spans="1:15" s="3" customFormat="1" ht="48">
      <c r="A98" s="85" t="s">
        <v>5</v>
      </c>
      <c r="B98" s="85" t="s">
        <v>92</v>
      </c>
      <c r="C98" s="85" t="s">
        <v>386</v>
      </c>
      <c r="D98" s="92" t="s">
        <v>283</v>
      </c>
      <c r="E98" s="85" t="s">
        <v>29</v>
      </c>
      <c r="F98" s="85" t="s">
        <v>284</v>
      </c>
      <c r="G98" s="93"/>
      <c r="H98" s="93">
        <f>G98+'5º Medição'!H98</f>
        <v>0</v>
      </c>
      <c r="I98" s="94">
        <v>14.82</v>
      </c>
      <c r="J98" s="94">
        <v>19.260000000000002</v>
      </c>
      <c r="K98" s="94">
        <f t="shared" si="12"/>
        <v>0</v>
      </c>
      <c r="L98" s="94">
        <f t="shared" si="13"/>
        <v>0</v>
      </c>
      <c r="M98" s="150">
        <f t="shared" si="14"/>
        <v>150.57</v>
      </c>
      <c r="N98" s="160">
        <f t="shared" si="15"/>
        <v>19.260000000000002</v>
      </c>
      <c r="O98" s="160">
        <f t="shared" si="16"/>
        <v>2899.9782</v>
      </c>
    </row>
    <row r="99" spans="1:15" s="3" customFormat="1">
      <c r="A99" s="85"/>
      <c r="B99" s="85"/>
      <c r="C99" s="85"/>
      <c r="D99" s="100" t="s">
        <v>93</v>
      </c>
      <c r="E99" s="85"/>
      <c r="F99" s="85"/>
      <c r="G99" s="93"/>
      <c r="H99" s="93">
        <f>G99+'5º Medição'!H99</f>
        <v>0</v>
      </c>
      <c r="I99" s="94"/>
      <c r="J99" s="94">
        <f t="shared" si="17"/>
        <v>0</v>
      </c>
      <c r="K99" s="94">
        <f t="shared" si="12"/>
        <v>0</v>
      </c>
      <c r="L99" s="94">
        <f t="shared" si="13"/>
        <v>0</v>
      </c>
      <c r="M99" s="150">
        <f t="shared" si="14"/>
        <v>0</v>
      </c>
      <c r="N99" s="160">
        <f t="shared" si="15"/>
        <v>0</v>
      </c>
      <c r="O99" s="160">
        <f t="shared" si="16"/>
        <v>0</v>
      </c>
    </row>
    <row r="100" spans="1:15" s="3" customFormat="1" ht="24">
      <c r="A100" s="85" t="s">
        <v>5</v>
      </c>
      <c r="B100" s="85" t="s">
        <v>94</v>
      </c>
      <c r="C100" s="85" t="s">
        <v>387</v>
      </c>
      <c r="D100" s="92" t="s">
        <v>95</v>
      </c>
      <c r="E100" s="85" t="s">
        <v>29</v>
      </c>
      <c r="F100" s="85" t="s">
        <v>96</v>
      </c>
      <c r="G100" s="93"/>
      <c r="H100" s="93">
        <f>G100+'5º Medição'!H100</f>
        <v>0</v>
      </c>
      <c r="I100" s="94">
        <v>412.39</v>
      </c>
      <c r="J100" s="94">
        <f t="shared" si="17"/>
        <v>536.11</v>
      </c>
      <c r="K100" s="94">
        <f t="shared" si="12"/>
        <v>0</v>
      </c>
      <c r="L100" s="94">
        <f t="shared" si="13"/>
        <v>0</v>
      </c>
      <c r="M100" s="150">
        <f t="shared" si="14"/>
        <v>41.2</v>
      </c>
      <c r="N100" s="160">
        <f t="shared" si="15"/>
        <v>536.11</v>
      </c>
      <c r="O100" s="160">
        <f t="shared" si="16"/>
        <v>22087.732000000004</v>
      </c>
    </row>
    <row r="101" spans="1:15" s="8" customFormat="1" ht="24">
      <c r="A101" s="85" t="s">
        <v>472</v>
      </c>
      <c r="B101" s="85" t="s">
        <v>483</v>
      </c>
      <c r="C101" s="85" t="s">
        <v>388</v>
      </c>
      <c r="D101" s="92" t="s">
        <v>97</v>
      </c>
      <c r="E101" s="85" t="s">
        <v>29</v>
      </c>
      <c r="F101" s="85" t="s">
        <v>98</v>
      </c>
      <c r="G101" s="93"/>
      <c r="H101" s="93">
        <f>G101+'5º Medição'!H101</f>
        <v>0</v>
      </c>
      <c r="I101" s="94">
        <v>392.79</v>
      </c>
      <c r="J101" s="94">
        <f t="shared" si="17"/>
        <v>510.63</v>
      </c>
      <c r="K101" s="94">
        <f t="shared" si="12"/>
        <v>0</v>
      </c>
      <c r="L101" s="94">
        <f t="shared" si="13"/>
        <v>0</v>
      </c>
      <c r="M101" s="150">
        <f t="shared" si="14"/>
        <v>0.8</v>
      </c>
      <c r="N101" s="160">
        <f t="shared" si="15"/>
        <v>510.63</v>
      </c>
      <c r="O101" s="160">
        <f t="shared" si="16"/>
        <v>408.50400000000002</v>
      </c>
    </row>
    <row r="102" spans="1:15" s="3" customFormat="1" ht="24">
      <c r="A102" s="85" t="s">
        <v>5</v>
      </c>
      <c r="B102" s="85" t="s">
        <v>99</v>
      </c>
      <c r="C102" s="85" t="s">
        <v>389</v>
      </c>
      <c r="D102" s="92" t="s">
        <v>100</v>
      </c>
      <c r="E102" s="85" t="s">
        <v>29</v>
      </c>
      <c r="F102" s="85" t="s">
        <v>101</v>
      </c>
      <c r="G102" s="93"/>
      <c r="H102" s="93">
        <f>G102+'5º Medição'!H102</f>
        <v>0</v>
      </c>
      <c r="I102" s="94">
        <v>412.39</v>
      </c>
      <c r="J102" s="94">
        <f t="shared" si="17"/>
        <v>536.11</v>
      </c>
      <c r="K102" s="94">
        <f t="shared" si="12"/>
        <v>0</v>
      </c>
      <c r="L102" s="94">
        <f t="shared" si="13"/>
        <v>0</v>
      </c>
      <c r="M102" s="150">
        <f t="shared" si="14"/>
        <v>15.57</v>
      </c>
      <c r="N102" s="160">
        <f t="shared" si="15"/>
        <v>536.11</v>
      </c>
      <c r="O102" s="160">
        <f t="shared" si="16"/>
        <v>8347.2327000000005</v>
      </c>
    </row>
    <row r="103" spans="1:15" s="8" customFormat="1">
      <c r="A103" s="85"/>
      <c r="B103" s="85"/>
      <c r="C103" s="85" t="s">
        <v>390</v>
      </c>
      <c r="D103" s="100" t="s">
        <v>102</v>
      </c>
      <c r="E103" s="85"/>
      <c r="F103" s="85"/>
      <c r="G103" s="93"/>
      <c r="H103" s="93">
        <f>G103+'5º Medição'!H103</f>
        <v>0</v>
      </c>
      <c r="I103" s="94"/>
      <c r="J103" s="94"/>
      <c r="K103" s="94"/>
      <c r="L103" s="94">
        <f t="shared" si="13"/>
        <v>0</v>
      </c>
      <c r="M103" s="150">
        <f t="shared" si="14"/>
        <v>0</v>
      </c>
      <c r="N103" s="160">
        <f t="shared" si="15"/>
        <v>0</v>
      </c>
      <c r="O103" s="160">
        <f t="shared" si="16"/>
        <v>0</v>
      </c>
    </row>
    <row r="104" spans="1:15" s="4" customFormat="1" ht="24">
      <c r="A104" s="85" t="s">
        <v>31</v>
      </c>
      <c r="B104" s="85">
        <v>263</v>
      </c>
      <c r="C104" s="85" t="s">
        <v>391</v>
      </c>
      <c r="D104" s="92" t="s">
        <v>103</v>
      </c>
      <c r="E104" s="85" t="s">
        <v>29</v>
      </c>
      <c r="F104" s="85" t="s">
        <v>104</v>
      </c>
      <c r="G104" s="93"/>
      <c r="H104" s="93">
        <f>G104+'5º Medição'!H104</f>
        <v>0</v>
      </c>
      <c r="I104" s="94">
        <v>216.39</v>
      </c>
      <c r="J104" s="94">
        <f t="shared" si="17"/>
        <v>281.31</v>
      </c>
      <c r="K104" s="94">
        <f t="shared" si="12"/>
        <v>0</v>
      </c>
      <c r="L104" s="94">
        <f t="shared" si="13"/>
        <v>0</v>
      </c>
      <c r="M104" s="150">
        <f t="shared" si="14"/>
        <v>17.43</v>
      </c>
      <c r="N104" s="160">
        <f t="shared" si="15"/>
        <v>281.31</v>
      </c>
      <c r="O104" s="160">
        <f t="shared" si="16"/>
        <v>4903.2332999999999</v>
      </c>
    </row>
    <row r="105" spans="1:15" s="3" customFormat="1" ht="24">
      <c r="A105" s="85" t="s">
        <v>5</v>
      </c>
      <c r="B105" s="85">
        <v>72116</v>
      </c>
      <c r="C105" s="85" t="s">
        <v>392</v>
      </c>
      <c r="D105" s="92" t="s">
        <v>105</v>
      </c>
      <c r="E105" s="85" t="s">
        <v>29</v>
      </c>
      <c r="F105" s="85" t="s">
        <v>96</v>
      </c>
      <c r="G105" s="93"/>
      <c r="H105" s="93">
        <f>G105+'5º Medição'!H105</f>
        <v>0</v>
      </c>
      <c r="I105" s="94">
        <v>39.4</v>
      </c>
      <c r="J105" s="94">
        <f t="shared" si="17"/>
        <v>51.22</v>
      </c>
      <c r="K105" s="94">
        <f t="shared" si="12"/>
        <v>0</v>
      </c>
      <c r="L105" s="94">
        <f t="shared" si="13"/>
        <v>0</v>
      </c>
      <c r="M105" s="150">
        <f t="shared" si="14"/>
        <v>41.2</v>
      </c>
      <c r="N105" s="160">
        <f t="shared" si="15"/>
        <v>51.22</v>
      </c>
      <c r="O105" s="160">
        <f t="shared" si="16"/>
        <v>2110.2640000000001</v>
      </c>
    </row>
    <row r="106" spans="1:15" s="8" customFormat="1" ht="27" customHeight="1">
      <c r="A106" s="85" t="s">
        <v>472</v>
      </c>
      <c r="B106" s="85" t="s">
        <v>484</v>
      </c>
      <c r="C106" s="85" t="s">
        <v>393</v>
      </c>
      <c r="D106" s="92" t="s">
        <v>106</v>
      </c>
      <c r="E106" s="85" t="s">
        <v>29</v>
      </c>
      <c r="F106" s="85" t="s">
        <v>107</v>
      </c>
      <c r="G106" s="93"/>
      <c r="H106" s="93">
        <f>G106+'5º Medição'!H106</f>
        <v>0</v>
      </c>
      <c r="I106" s="94">
        <v>122.7</v>
      </c>
      <c r="J106" s="94">
        <f t="shared" si="17"/>
        <v>159.51</v>
      </c>
      <c r="K106" s="94">
        <f t="shared" si="12"/>
        <v>0</v>
      </c>
      <c r="L106" s="94">
        <f t="shared" si="13"/>
        <v>0</v>
      </c>
      <c r="M106" s="150">
        <f t="shared" si="14"/>
        <v>3.64</v>
      </c>
      <c r="N106" s="160">
        <f t="shared" si="15"/>
        <v>159.51</v>
      </c>
      <c r="O106" s="160">
        <f t="shared" si="16"/>
        <v>580.6164</v>
      </c>
    </row>
    <row r="107" spans="1:15" s="8" customFormat="1">
      <c r="A107" s="85"/>
      <c r="B107" s="85"/>
      <c r="C107" s="85"/>
      <c r="D107" s="92"/>
      <c r="E107" s="85"/>
      <c r="F107" s="85"/>
      <c r="G107" s="93"/>
      <c r="H107" s="93">
        <f>G107+'5º Medição'!H107</f>
        <v>0</v>
      </c>
      <c r="I107" s="94"/>
      <c r="J107" s="94"/>
      <c r="K107" s="94"/>
      <c r="L107" s="94"/>
      <c r="M107" s="150">
        <f t="shared" si="14"/>
        <v>0</v>
      </c>
      <c r="N107" s="160">
        <f t="shared" si="15"/>
        <v>0</v>
      </c>
      <c r="O107" s="160">
        <f t="shared" si="16"/>
        <v>0</v>
      </c>
    </row>
    <row r="108" spans="1:15" s="3" customFormat="1">
      <c r="A108" s="89"/>
      <c r="B108" s="89"/>
      <c r="C108" s="95">
        <v>9</v>
      </c>
      <c r="D108" s="96" t="s">
        <v>108</v>
      </c>
      <c r="E108" s="89"/>
      <c r="F108" s="89"/>
      <c r="G108" s="97"/>
      <c r="H108" s="93">
        <f>G108+'5º Medição'!H108</f>
        <v>0</v>
      </c>
      <c r="I108" s="98"/>
      <c r="J108" s="94"/>
      <c r="K108" s="94"/>
      <c r="L108" s="94"/>
      <c r="M108" s="150">
        <f t="shared" si="14"/>
        <v>0</v>
      </c>
      <c r="N108" s="160">
        <f t="shared" si="15"/>
        <v>0</v>
      </c>
      <c r="O108" s="160">
        <f t="shared" si="16"/>
        <v>0</v>
      </c>
    </row>
    <row r="109" spans="1:15" s="3" customFormat="1">
      <c r="A109" s="609" t="s">
        <v>109</v>
      </c>
      <c r="B109" s="609"/>
      <c r="C109" s="609"/>
      <c r="D109" s="609"/>
      <c r="E109" s="609"/>
      <c r="F109" s="609"/>
      <c r="G109" s="106"/>
      <c r="H109" s="93">
        <f>G109+'5º Medição'!H109</f>
        <v>0</v>
      </c>
      <c r="I109" s="94"/>
      <c r="J109" s="94"/>
      <c r="K109" s="94"/>
      <c r="L109" s="94"/>
      <c r="M109" s="150">
        <f t="shared" si="14"/>
        <v>0</v>
      </c>
      <c r="N109" s="160">
        <f t="shared" si="15"/>
        <v>0</v>
      </c>
      <c r="O109" s="160">
        <f t="shared" si="16"/>
        <v>0</v>
      </c>
    </row>
    <row r="110" spans="1:15" s="8" customFormat="1" ht="24">
      <c r="A110" s="85" t="s">
        <v>472</v>
      </c>
      <c r="B110" s="85" t="s">
        <v>485</v>
      </c>
      <c r="C110" s="85" t="s">
        <v>394</v>
      </c>
      <c r="D110" s="92" t="s">
        <v>110</v>
      </c>
      <c r="E110" s="85" t="s">
        <v>111</v>
      </c>
      <c r="F110" s="85" t="s">
        <v>12</v>
      </c>
      <c r="G110" s="111"/>
      <c r="H110" s="93">
        <f>G110+'5º Medição'!H110</f>
        <v>0</v>
      </c>
      <c r="I110" s="112">
        <v>2430.33</v>
      </c>
      <c r="J110" s="94">
        <f t="shared" si="17"/>
        <v>3159.43</v>
      </c>
      <c r="K110" s="94">
        <f t="shared" si="12"/>
        <v>0</v>
      </c>
      <c r="L110" s="94">
        <f t="shared" si="13"/>
        <v>0</v>
      </c>
      <c r="M110" s="150">
        <f t="shared" si="14"/>
        <v>1</v>
      </c>
      <c r="N110" s="160">
        <f t="shared" si="15"/>
        <v>3159.43</v>
      </c>
      <c r="O110" s="160">
        <f t="shared" si="16"/>
        <v>3159.43</v>
      </c>
    </row>
    <row r="111" spans="1:15" s="4" customFormat="1">
      <c r="A111" s="609" t="s">
        <v>112</v>
      </c>
      <c r="B111" s="609"/>
      <c r="C111" s="609"/>
      <c r="D111" s="609"/>
      <c r="E111" s="609"/>
      <c r="F111" s="609"/>
      <c r="G111" s="106"/>
      <c r="H111" s="93">
        <f>G111+'5º Medição'!H111</f>
        <v>0</v>
      </c>
      <c r="I111" s="94"/>
      <c r="J111" s="94"/>
      <c r="K111" s="94"/>
      <c r="L111" s="94">
        <f t="shared" si="13"/>
        <v>0</v>
      </c>
      <c r="M111" s="150">
        <f t="shared" si="14"/>
        <v>0</v>
      </c>
      <c r="N111" s="160">
        <f t="shared" si="15"/>
        <v>0</v>
      </c>
      <c r="O111" s="160">
        <f t="shared" si="16"/>
        <v>0</v>
      </c>
    </row>
    <row r="112" spans="1:15" s="8" customFormat="1" ht="180">
      <c r="A112" s="85" t="s">
        <v>5</v>
      </c>
      <c r="B112" s="85">
        <v>26322</v>
      </c>
      <c r="C112" s="85" t="s">
        <v>285</v>
      </c>
      <c r="D112" s="92" t="s">
        <v>286</v>
      </c>
      <c r="E112" s="85" t="s">
        <v>11</v>
      </c>
      <c r="F112" s="85" t="s">
        <v>287</v>
      </c>
      <c r="G112" s="93"/>
      <c r="H112" s="93">
        <f>G112+'5º Medição'!H112</f>
        <v>0</v>
      </c>
      <c r="I112" s="94">
        <v>125.56</v>
      </c>
      <c r="J112" s="94">
        <v>163.22999999999999</v>
      </c>
      <c r="K112" s="94">
        <f t="shared" si="12"/>
        <v>0</v>
      </c>
      <c r="L112" s="94">
        <f t="shared" si="13"/>
        <v>0</v>
      </c>
      <c r="M112" s="150">
        <f t="shared" si="14"/>
        <v>48</v>
      </c>
      <c r="N112" s="160">
        <f t="shared" si="15"/>
        <v>163.22999999999999</v>
      </c>
      <c r="O112" s="160">
        <f t="shared" si="16"/>
        <v>7835.0399999999991</v>
      </c>
    </row>
    <row r="113" spans="1:15" s="8" customFormat="1" ht="108">
      <c r="A113" s="85" t="s">
        <v>5</v>
      </c>
      <c r="B113" s="85">
        <v>75968</v>
      </c>
      <c r="C113" s="85" t="s">
        <v>288</v>
      </c>
      <c r="D113" s="92" t="s">
        <v>289</v>
      </c>
      <c r="E113" s="85" t="s">
        <v>11</v>
      </c>
      <c r="F113" s="85" t="s">
        <v>128</v>
      </c>
      <c r="G113" s="93"/>
      <c r="H113" s="93">
        <f>G113+'5º Medição'!H113</f>
        <v>0</v>
      </c>
      <c r="I113" s="94">
        <v>105.96</v>
      </c>
      <c r="J113" s="94">
        <v>137.75</v>
      </c>
      <c r="K113" s="94">
        <f t="shared" si="12"/>
        <v>0</v>
      </c>
      <c r="L113" s="94">
        <f t="shared" si="13"/>
        <v>0</v>
      </c>
      <c r="M113" s="150">
        <f t="shared" si="14"/>
        <v>11</v>
      </c>
      <c r="N113" s="160">
        <f t="shared" si="15"/>
        <v>137.75</v>
      </c>
      <c r="O113" s="160">
        <f t="shared" si="16"/>
        <v>1515.25</v>
      </c>
    </row>
    <row r="114" spans="1:15" s="8" customFormat="1" ht="24">
      <c r="A114" s="85" t="s">
        <v>31</v>
      </c>
      <c r="B114" s="85">
        <v>24</v>
      </c>
      <c r="C114" s="85" t="s">
        <v>395</v>
      </c>
      <c r="D114" s="92" t="s">
        <v>113</v>
      </c>
      <c r="E114" s="85" t="s">
        <v>11</v>
      </c>
      <c r="F114" s="85" t="s">
        <v>114</v>
      </c>
      <c r="G114" s="93"/>
      <c r="H114" s="93">
        <f>G114+'5º Medição'!H114</f>
        <v>0</v>
      </c>
      <c r="I114" s="94">
        <v>53.78</v>
      </c>
      <c r="J114" s="94">
        <f>ROUND(I114*1.3,2)</f>
        <v>69.91</v>
      </c>
      <c r="K114" s="94">
        <f t="shared" si="12"/>
        <v>0</v>
      </c>
      <c r="L114" s="94">
        <f t="shared" si="13"/>
        <v>0</v>
      </c>
      <c r="M114" s="150">
        <f t="shared" si="14"/>
        <v>23</v>
      </c>
      <c r="N114" s="160">
        <f t="shared" si="15"/>
        <v>69.91</v>
      </c>
      <c r="O114" s="160">
        <f t="shared" si="16"/>
        <v>1607.9299999999998</v>
      </c>
    </row>
    <row r="115" spans="1:15" s="8" customFormat="1" ht="24">
      <c r="A115" s="85" t="s">
        <v>31</v>
      </c>
      <c r="B115" s="85">
        <v>25</v>
      </c>
      <c r="C115" s="85" t="s">
        <v>396</v>
      </c>
      <c r="D115" s="92" t="s">
        <v>115</v>
      </c>
      <c r="E115" s="85" t="s">
        <v>11</v>
      </c>
      <c r="F115" s="85" t="s">
        <v>116</v>
      </c>
      <c r="G115" s="93"/>
      <c r="H115" s="93">
        <f>G115+'5º Medição'!H115</f>
        <v>0</v>
      </c>
      <c r="I115" s="94">
        <v>62.89</v>
      </c>
      <c r="J115" s="94">
        <v>81.75</v>
      </c>
      <c r="K115" s="94">
        <f t="shared" si="12"/>
        <v>0</v>
      </c>
      <c r="L115" s="94">
        <f t="shared" si="13"/>
        <v>0</v>
      </c>
      <c r="M115" s="150">
        <f t="shared" si="14"/>
        <v>3</v>
      </c>
      <c r="N115" s="160">
        <f t="shared" si="15"/>
        <v>81.75</v>
      </c>
      <c r="O115" s="160">
        <f t="shared" si="16"/>
        <v>245.25</v>
      </c>
    </row>
    <row r="116" spans="1:15" s="8" customFormat="1" ht="24">
      <c r="A116" s="85" t="s">
        <v>472</v>
      </c>
      <c r="B116" s="85" t="s">
        <v>486</v>
      </c>
      <c r="C116" s="85" t="s">
        <v>397</v>
      </c>
      <c r="D116" s="92" t="s">
        <v>117</v>
      </c>
      <c r="E116" s="85" t="s">
        <v>11</v>
      </c>
      <c r="F116" s="85" t="s">
        <v>118</v>
      </c>
      <c r="G116" s="93"/>
      <c r="H116" s="93">
        <f>G116+'5º Medição'!H116</f>
        <v>0</v>
      </c>
      <c r="I116" s="94">
        <v>313.10000000000002</v>
      </c>
      <c r="J116" s="94">
        <v>407.03</v>
      </c>
      <c r="K116" s="94">
        <f t="shared" si="12"/>
        <v>0</v>
      </c>
      <c r="L116" s="94">
        <f t="shared" si="13"/>
        <v>0</v>
      </c>
      <c r="M116" s="150">
        <f t="shared" si="14"/>
        <v>2</v>
      </c>
      <c r="N116" s="160">
        <f t="shared" si="15"/>
        <v>407.03</v>
      </c>
      <c r="O116" s="160">
        <f t="shared" si="16"/>
        <v>814.06</v>
      </c>
    </row>
    <row r="117" spans="1:15" s="8" customFormat="1" ht="24">
      <c r="A117" s="85" t="s">
        <v>472</v>
      </c>
      <c r="B117" s="85" t="s">
        <v>487</v>
      </c>
      <c r="C117" s="85" t="s">
        <v>398</v>
      </c>
      <c r="D117" s="92" t="s">
        <v>119</v>
      </c>
      <c r="E117" s="85" t="s">
        <v>11</v>
      </c>
      <c r="F117" s="85" t="s">
        <v>118</v>
      </c>
      <c r="G117" s="93"/>
      <c r="H117" s="93">
        <f>G117+'5º Medição'!H117</f>
        <v>0</v>
      </c>
      <c r="I117" s="94">
        <v>42.38</v>
      </c>
      <c r="J117" s="94">
        <v>55.1</v>
      </c>
      <c r="K117" s="94">
        <f t="shared" si="12"/>
        <v>0</v>
      </c>
      <c r="L117" s="94">
        <f t="shared" si="13"/>
        <v>0</v>
      </c>
      <c r="M117" s="150">
        <f t="shared" si="14"/>
        <v>2</v>
      </c>
      <c r="N117" s="160">
        <f t="shared" si="15"/>
        <v>55.1</v>
      </c>
      <c r="O117" s="160">
        <f t="shared" si="16"/>
        <v>110.2</v>
      </c>
    </row>
    <row r="118" spans="1:15" s="8" customFormat="1" ht="24">
      <c r="A118" s="85" t="s">
        <v>472</v>
      </c>
      <c r="B118" s="85" t="s">
        <v>488</v>
      </c>
      <c r="C118" s="85" t="s">
        <v>399</v>
      </c>
      <c r="D118" s="92" t="s">
        <v>120</v>
      </c>
      <c r="E118" s="85" t="s">
        <v>121</v>
      </c>
      <c r="F118" s="85" t="s">
        <v>122</v>
      </c>
      <c r="G118" s="93"/>
      <c r="H118" s="93">
        <f>G118+'5º Medição'!H118</f>
        <v>0</v>
      </c>
      <c r="I118" s="94">
        <v>54.57</v>
      </c>
      <c r="J118" s="94">
        <v>70.94</v>
      </c>
      <c r="K118" s="94">
        <f t="shared" si="12"/>
        <v>0</v>
      </c>
      <c r="L118" s="94">
        <f t="shared" si="13"/>
        <v>0</v>
      </c>
      <c r="M118" s="150">
        <f t="shared" si="14"/>
        <v>87</v>
      </c>
      <c r="N118" s="160">
        <f t="shared" si="15"/>
        <v>70.94</v>
      </c>
      <c r="O118" s="160">
        <f t="shared" si="16"/>
        <v>6171.78</v>
      </c>
    </row>
    <row r="119" spans="1:15" s="8" customFormat="1" ht="48">
      <c r="A119" s="85" t="s">
        <v>31</v>
      </c>
      <c r="B119" s="85" t="s">
        <v>290</v>
      </c>
      <c r="C119" s="85" t="s">
        <v>291</v>
      </c>
      <c r="D119" s="92" t="s">
        <v>292</v>
      </c>
      <c r="E119" s="85" t="s">
        <v>11</v>
      </c>
      <c r="F119" s="85" t="s">
        <v>116</v>
      </c>
      <c r="G119" s="93"/>
      <c r="H119" s="93">
        <f>G119+'5º Medição'!H119</f>
        <v>0</v>
      </c>
      <c r="I119" s="94">
        <v>7.37</v>
      </c>
      <c r="J119" s="94">
        <f>ROUND(I119*1.3,2)</f>
        <v>9.58</v>
      </c>
      <c r="K119" s="94">
        <f t="shared" si="12"/>
        <v>0</v>
      </c>
      <c r="L119" s="94">
        <f t="shared" si="13"/>
        <v>0</v>
      </c>
      <c r="M119" s="150">
        <f t="shared" si="14"/>
        <v>3</v>
      </c>
      <c r="N119" s="160">
        <f t="shared" si="15"/>
        <v>9.58</v>
      </c>
      <c r="O119" s="160">
        <f t="shared" si="16"/>
        <v>28.740000000000002</v>
      </c>
    </row>
    <row r="120" spans="1:15" s="8" customFormat="1" ht="24">
      <c r="A120" s="85" t="s">
        <v>31</v>
      </c>
      <c r="B120" s="85">
        <v>52</v>
      </c>
      <c r="C120" s="85" t="s">
        <v>400</v>
      </c>
      <c r="D120" s="92" t="s">
        <v>123</v>
      </c>
      <c r="E120" s="85" t="s">
        <v>11</v>
      </c>
      <c r="F120" s="85" t="s">
        <v>124</v>
      </c>
      <c r="G120" s="93"/>
      <c r="H120" s="93">
        <f>G120+'5º Medição'!H120</f>
        <v>0</v>
      </c>
      <c r="I120" s="94">
        <v>17.329999999999998</v>
      </c>
      <c r="J120" s="94">
        <f t="shared" ref="J120:J122" si="18">ROUND(I120*1.3,2)</f>
        <v>22.53</v>
      </c>
      <c r="K120" s="94">
        <f t="shared" si="12"/>
        <v>0</v>
      </c>
      <c r="L120" s="94">
        <f t="shared" si="13"/>
        <v>0</v>
      </c>
      <c r="M120" s="150">
        <f t="shared" si="14"/>
        <v>64</v>
      </c>
      <c r="N120" s="160">
        <f t="shared" si="15"/>
        <v>22.53</v>
      </c>
      <c r="O120" s="160">
        <f t="shared" si="16"/>
        <v>1441.92</v>
      </c>
    </row>
    <row r="121" spans="1:15" s="8" customFormat="1" ht="24">
      <c r="A121" s="85" t="s">
        <v>31</v>
      </c>
      <c r="B121" s="85">
        <v>51</v>
      </c>
      <c r="C121" s="85" t="s">
        <v>401</v>
      </c>
      <c r="D121" s="92" t="s">
        <v>125</v>
      </c>
      <c r="E121" s="85" t="s">
        <v>11</v>
      </c>
      <c r="F121" s="85" t="s">
        <v>126</v>
      </c>
      <c r="G121" s="93"/>
      <c r="H121" s="93">
        <f>G121+'5º Medição'!H121</f>
        <v>0</v>
      </c>
      <c r="I121" s="94">
        <v>23.21</v>
      </c>
      <c r="J121" s="94">
        <f t="shared" si="18"/>
        <v>30.17</v>
      </c>
      <c r="K121" s="94">
        <f t="shared" si="12"/>
        <v>0</v>
      </c>
      <c r="L121" s="94">
        <f t="shared" si="13"/>
        <v>0</v>
      </c>
      <c r="M121" s="150">
        <f t="shared" si="14"/>
        <v>4</v>
      </c>
      <c r="N121" s="160">
        <f t="shared" si="15"/>
        <v>30.17</v>
      </c>
      <c r="O121" s="160">
        <f t="shared" si="16"/>
        <v>120.68</v>
      </c>
    </row>
    <row r="122" spans="1:15" s="8" customFormat="1" ht="24">
      <c r="A122" s="85" t="s">
        <v>31</v>
      </c>
      <c r="B122" s="85">
        <v>30</v>
      </c>
      <c r="C122" s="85" t="s">
        <v>402</v>
      </c>
      <c r="D122" s="92" t="s">
        <v>127</v>
      </c>
      <c r="E122" s="85" t="s">
        <v>11</v>
      </c>
      <c r="F122" s="85" t="s">
        <v>128</v>
      </c>
      <c r="G122" s="93"/>
      <c r="H122" s="93">
        <f>G122+'5º Medição'!H122</f>
        <v>0</v>
      </c>
      <c r="I122" s="94">
        <v>0</v>
      </c>
      <c r="J122" s="94">
        <f t="shared" si="18"/>
        <v>0</v>
      </c>
      <c r="K122" s="94">
        <f t="shared" si="12"/>
        <v>0</v>
      </c>
      <c r="L122" s="94">
        <f t="shared" si="13"/>
        <v>0</v>
      </c>
      <c r="M122" s="150">
        <f t="shared" si="14"/>
        <v>11</v>
      </c>
      <c r="N122" s="160">
        <f t="shared" si="15"/>
        <v>0</v>
      </c>
      <c r="O122" s="160">
        <f t="shared" si="16"/>
        <v>0</v>
      </c>
    </row>
    <row r="123" spans="1:15" s="8" customFormat="1" ht="24">
      <c r="A123" s="85" t="s">
        <v>472</v>
      </c>
      <c r="B123" s="85" t="s">
        <v>489</v>
      </c>
      <c r="C123" s="85" t="s">
        <v>403</v>
      </c>
      <c r="D123" s="92" t="s">
        <v>129</v>
      </c>
      <c r="E123" s="85" t="s">
        <v>121</v>
      </c>
      <c r="F123" s="85">
        <v>82</v>
      </c>
      <c r="G123" s="93"/>
      <c r="H123" s="93">
        <f>G123+'5º Medição'!H123</f>
        <v>0</v>
      </c>
      <c r="I123" s="94">
        <v>64.37</v>
      </c>
      <c r="J123" s="94">
        <f>ROUND(I123*1.3,2)</f>
        <v>83.68</v>
      </c>
      <c r="K123" s="94">
        <f t="shared" si="12"/>
        <v>0</v>
      </c>
      <c r="L123" s="94">
        <f t="shared" si="13"/>
        <v>0</v>
      </c>
      <c r="M123" s="150">
        <f t="shared" si="14"/>
        <v>82</v>
      </c>
      <c r="N123" s="160">
        <f t="shared" si="15"/>
        <v>83.68</v>
      </c>
      <c r="O123" s="160">
        <f t="shared" si="16"/>
        <v>6861.76</v>
      </c>
    </row>
    <row r="124" spans="1:15" s="8" customFormat="1" ht="24">
      <c r="A124" s="85" t="s">
        <v>5</v>
      </c>
      <c r="B124" s="85">
        <v>72331</v>
      </c>
      <c r="C124" s="85" t="s">
        <v>404</v>
      </c>
      <c r="D124" s="92" t="s">
        <v>130</v>
      </c>
      <c r="E124" s="85" t="s">
        <v>11</v>
      </c>
      <c r="F124" s="85" t="s">
        <v>131</v>
      </c>
      <c r="G124" s="93"/>
      <c r="H124" s="93">
        <f>G124+'5º Medição'!H124</f>
        <v>0</v>
      </c>
      <c r="I124" s="94">
        <v>17.329999999999998</v>
      </c>
      <c r="J124" s="94">
        <f>ROUND(I124*1.3,2)</f>
        <v>22.53</v>
      </c>
      <c r="K124" s="94">
        <f t="shared" si="12"/>
        <v>0</v>
      </c>
      <c r="L124" s="94">
        <f t="shared" si="13"/>
        <v>0</v>
      </c>
      <c r="M124" s="150">
        <f t="shared" si="14"/>
        <v>19</v>
      </c>
      <c r="N124" s="160">
        <f t="shared" si="15"/>
        <v>22.53</v>
      </c>
      <c r="O124" s="160">
        <f t="shared" si="16"/>
        <v>428.07000000000005</v>
      </c>
    </row>
    <row r="125" spans="1:15" s="8" customFormat="1" ht="24">
      <c r="A125" s="85" t="s">
        <v>5</v>
      </c>
      <c r="B125" s="85">
        <v>72332</v>
      </c>
      <c r="C125" s="85" t="s">
        <v>405</v>
      </c>
      <c r="D125" s="92" t="s">
        <v>132</v>
      </c>
      <c r="E125" s="85" t="s">
        <v>11</v>
      </c>
      <c r="F125" s="85" t="s">
        <v>128</v>
      </c>
      <c r="G125" s="93"/>
      <c r="H125" s="93">
        <f>G125+'5º Medição'!H125</f>
        <v>0</v>
      </c>
      <c r="I125" s="94">
        <v>19.29</v>
      </c>
      <c r="J125" s="94">
        <f>ROUND(I125*1.3,2)</f>
        <v>25.08</v>
      </c>
      <c r="K125" s="94">
        <f t="shared" si="12"/>
        <v>0</v>
      </c>
      <c r="L125" s="94">
        <f t="shared" si="13"/>
        <v>0</v>
      </c>
      <c r="M125" s="150">
        <f t="shared" si="14"/>
        <v>11</v>
      </c>
      <c r="N125" s="160">
        <f t="shared" si="15"/>
        <v>25.08</v>
      </c>
      <c r="O125" s="160">
        <f t="shared" si="16"/>
        <v>275.88</v>
      </c>
    </row>
    <row r="126" spans="1:15" s="8" customFormat="1" ht="24">
      <c r="A126" s="85" t="s">
        <v>472</v>
      </c>
      <c r="B126" s="85" t="s">
        <v>490</v>
      </c>
      <c r="C126" s="85" t="s">
        <v>406</v>
      </c>
      <c r="D126" s="92" t="s">
        <v>133</v>
      </c>
      <c r="E126" s="85" t="s">
        <v>11</v>
      </c>
      <c r="F126" s="85" t="s">
        <v>126</v>
      </c>
      <c r="G126" s="93"/>
      <c r="H126" s="93">
        <f>G126+'5º Medição'!H126</f>
        <v>0</v>
      </c>
      <c r="I126" s="94">
        <v>21.25</v>
      </c>
      <c r="J126" s="94">
        <v>27.63</v>
      </c>
      <c r="K126" s="94">
        <f t="shared" si="12"/>
        <v>0</v>
      </c>
      <c r="L126" s="94">
        <f t="shared" si="13"/>
        <v>0</v>
      </c>
      <c r="M126" s="150">
        <f t="shared" si="14"/>
        <v>4</v>
      </c>
      <c r="N126" s="160">
        <f t="shared" si="15"/>
        <v>27.63</v>
      </c>
      <c r="O126" s="160">
        <f t="shared" si="16"/>
        <v>110.52</v>
      </c>
    </row>
    <row r="127" spans="1:15" s="8" customFormat="1" ht="24">
      <c r="A127" s="85" t="s">
        <v>31</v>
      </c>
      <c r="B127" s="85">
        <v>28</v>
      </c>
      <c r="C127" s="85" t="s">
        <v>407</v>
      </c>
      <c r="D127" s="92" t="s">
        <v>134</v>
      </c>
      <c r="E127" s="85" t="s">
        <v>11</v>
      </c>
      <c r="F127" s="85" t="s">
        <v>12</v>
      </c>
      <c r="G127" s="93"/>
      <c r="H127" s="93">
        <f>G127+'5º Medição'!H127</f>
        <v>0</v>
      </c>
      <c r="I127" s="94">
        <v>25.17</v>
      </c>
      <c r="J127" s="94">
        <f>ROUND(I127*1.3,2)</f>
        <v>32.72</v>
      </c>
      <c r="K127" s="94">
        <f t="shared" si="12"/>
        <v>0</v>
      </c>
      <c r="L127" s="94">
        <f t="shared" si="13"/>
        <v>0</v>
      </c>
      <c r="M127" s="150">
        <f t="shared" si="14"/>
        <v>1</v>
      </c>
      <c r="N127" s="160">
        <f t="shared" si="15"/>
        <v>32.72</v>
      </c>
      <c r="O127" s="160">
        <f t="shared" si="16"/>
        <v>32.72</v>
      </c>
    </row>
    <row r="128" spans="1:15" s="8" customFormat="1" ht="24">
      <c r="A128" s="85" t="s">
        <v>5</v>
      </c>
      <c r="B128" s="85" t="s">
        <v>135</v>
      </c>
      <c r="C128" s="85" t="s">
        <v>408</v>
      </c>
      <c r="D128" s="92" t="s">
        <v>136</v>
      </c>
      <c r="E128" s="85" t="s">
        <v>11</v>
      </c>
      <c r="F128" s="85" t="s">
        <v>118</v>
      </c>
      <c r="G128" s="93"/>
      <c r="H128" s="93">
        <f>G128+'5º Medição'!H128</f>
        <v>0</v>
      </c>
      <c r="I128" s="94">
        <v>19.29</v>
      </c>
      <c r="J128" s="94">
        <v>25.08</v>
      </c>
      <c r="K128" s="94">
        <f t="shared" si="12"/>
        <v>0</v>
      </c>
      <c r="L128" s="94">
        <f t="shared" si="13"/>
        <v>0</v>
      </c>
      <c r="M128" s="150">
        <f t="shared" si="14"/>
        <v>2</v>
      </c>
      <c r="N128" s="160">
        <f t="shared" si="15"/>
        <v>25.08</v>
      </c>
      <c r="O128" s="160">
        <f t="shared" si="16"/>
        <v>50.16</v>
      </c>
    </row>
    <row r="129" spans="1:15" s="8" customFormat="1" ht="24" customHeight="1">
      <c r="A129" s="85" t="s">
        <v>492</v>
      </c>
      <c r="B129" s="85" t="s">
        <v>491</v>
      </c>
      <c r="C129" s="85" t="s">
        <v>409</v>
      </c>
      <c r="D129" s="92" t="s">
        <v>137</v>
      </c>
      <c r="E129" s="85" t="s">
        <v>121</v>
      </c>
      <c r="F129" s="85" t="s">
        <v>138</v>
      </c>
      <c r="G129" s="93"/>
      <c r="H129" s="93">
        <f>G129+'5º Medição'!H129</f>
        <v>0</v>
      </c>
      <c r="I129" s="94">
        <v>106.46</v>
      </c>
      <c r="J129" s="94">
        <v>138.4</v>
      </c>
      <c r="K129" s="94">
        <f t="shared" si="12"/>
        <v>0</v>
      </c>
      <c r="L129" s="94">
        <f t="shared" si="13"/>
        <v>0</v>
      </c>
      <c r="M129" s="150">
        <f t="shared" si="14"/>
        <v>37</v>
      </c>
      <c r="N129" s="160">
        <f t="shared" si="15"/>
        <v>138.4</v>
      </c>
      <c r="O129" s="160">
        <f t="shared" si="16"/>
        <v>5120.8</v>
      </c>
    </row>
    <row r="130" spans="1:15" s="8" customFormat="1">
      <c r="A130" s="85"/>
      <c r="B130" s="85"/>
      <c r="C130" s="85"/>
      <c r="D130" s="92" t="s">
        <v>501</v>
      </c>
      <c r="E130" s="85"/>
      <c r="F130" s="85"/>
      <c r="G130" s="93"/>
      <c r="H130" s="93">
        <f>G130+'5º Medição'!H130</f>
        <v>0</v>
      </c>
      <c r="I130" s="94"/>
      <c r="J130" s="94"/>
      <c r="K130" s="94"/>
      <c r="L130" s="94">
        <f t="shared" si="13"/>
        <v>0</v>
      </c>
      <c r="M130" s="150">
        <f t="shared" si="14"/>
        <v>0</v>
      </c>
      <c r="N130" s="160">
        <f t="shared" si="15"/>
        <v>0</v>
      </c>
      <c r="O130" s="160">
        <f t="shared" si="16"/>
        <v>0</v>
      </c>
    </row>
    <row r="131" spans="1:15" s="8" customFormat="1">
      <c r="A131" s="85"/>
      <c r="B131" s="85"/>
      <c r="C131" s="85"/>
      <c r="D131" s="100" t="s">
        <v>139</v>
      </c>
      <c r="E131" s="85"/>
      <c r="F131" s="85"/>
      <c r="G131" s="93"/>
      <c r="H131" s="93">
        <f>G131+'5º Medição'!H131</f>
        <v>0</v>
      </c>
      <c r="I131" s="94"/>
      <c r="J131" s="94"/>
      <c r="K131" s="94"/>
      <c r="L131" s="94">
        <f t="shared" si="13"/>
        <v>0</v>
      </c>
      <c r="M131" s="150">
        <f t="shared" si="14"/>
        <v>0</v>
      </c>
      <c r="N131" s="160">
        <f t="shared" si="15"/>
        <v>0</v>
      </c>
      <c r="O131" s="160">
        <f t="shared" si="16"/>
        <v>0</v>
      </c>
    </row>
    <row r="132" spans="1:15" s="8" customFormat="1" ht="108">
      <c r="A132" s="85" t="s">
        <v>5</v>
      </c>
      <c r="B132" s="85" t="s">
        <v>294</v>
      </c>
      <c r="C132" s="85" t="s">
        <v>295</v>
      </c>
      <c r="D132" s="92" t="s">
        <v>296</v>
      </c>
      <c r="E132" s="85" t="s">
        <v>11</v>
      </c>
      <c r="F132" s="85" t="s">
        <v>12</v>
      </c>
      <c r="G132" s="93"/>
      <c r="H132" s="93">
        <f>G132+'5º Medição'!H132</f>
        <v>0</v>
      </c>
      <c r="I132" s="94">
        <v>184.36</v>
      </c>
      <c r="J132" s="94">
        <v>239.67</v>
      </c>
      <c r="K132" s="94">
        <f t="shared" si="12"/>
        <v>0</v>
      </c>
      <c r="L132" s="94">
        <f t="shared" si="13"/>
        <v>0</v>
      </c>
      <c r="M132" s="150">
        <f t="shared" si="14"/>
        <v>1</v>
      </c>
      <c r="N132" s="160">
        <f t="shared" si="15"/>
        <v>239.67</v>
      </c>
      <c r="O132" s="160">
        <f t="shared" si="16"/>
        <v>239.67</v>
      </c>
    </row>
    <row r="133" spans="1:15" s="8" customFormat="1" ht="36">
      <c r="A133" s="85" t="s">
        <v>5</v>
      </c>
      <c r="B133" s="85" t="s">
        <v>140</v>
      </c>
      <c r="C133" s="85" t="s">
        <v>410</v>
      </c>
      <c r="D133" s="92" t="s">
        <v>141</v>
      </c>
      <c r="E133" s="85" t="s">
        <v>11</v>
      </c>
      <c r="F133" s="85" t="s">
        <v>12</v>
      </c>
      <c r="G133" s="93"/>
      <c r="H133" s="93">
        <f>G133+'5º Medição'!H133</f>
        <v>0</v>
      </c>
      <c r="I133" s="94">
        <v>112.58</v>
      </c>
      <c r="J133" s="94">
        <v>146.35</v>
      </c>
      <c r="K133" s="94">
        <f t="shared" si="12"/>
        <v>0</v>
      </c>
      <c r="L133" s="94">
        <f t="shared" si="13"/>
        <v>0</v>
      </c>
      <c r="M133" s="150">
        <f t="shared" si="14"/>
        <v>1</v>
      </c>
      <c r="N133" s="160">
        <f t="shared" si="15"/>
        <v>146.35</v>
      </c>
      <c r="O133" s="160">
        <f t="shared" si="16"/>
        <v>146.35</v>
      </c>
    </row>
    <row r="134" spans="1:15" s="8" customFormat="1" ht="36">
      <c r="A134" s="85" t="s">
        <v>5</v>
      </c>
      <c r="B134" s="85" t="s">
        <v>142</v>
      </c>
      <c r="C134" s="85" t="s">
        <v>411</v>
      </c>
      <c r="D134" s="92" t="s">
        <v>143</v>
      </c>
      <c r="E134" s="85" t="s">
        <v>11</v>
      </c>
      <c r="F134" s="85" t="s">
        <v>12</v>
      </c>
      <c r="G134" s="93"/>
      <c r="H134" s="93">
        <f>G134+'5º Medição'!H134</f>
        <v>0</v>
      </c>
      <c r="I134" s="94">
        <v>102.78</v>
      </c>
      <c r="J134" s="94">
        <v>133.61000000000001</v>
      </c>
      <c r="K134" s="94">
        <f t="shared" si="12"/>
        <v>0</v>
      </c>
      <c r="L134" s="94">
        <f t="shared" si="13"/>
        <v>0</v>
      </c>
      <c r="M134" s="150">
        <f t="shared" si="14"/>
        <v>1</v>
      </c>
      <c r="N134" s="160">
        <f t="shared" si="15"/>
        <v>133.61000000000001</v>
      </c>
      <c r="O134" s="160">
        <f t="shared" si="16"/>
        <v>133.61000000000001</v>
      </c>
    </row>
    <row r="135" spans="1:15" s="8" customFormat="1" ht="36">
      <c r="A135" s="85" t="s">
        <v>472</v>
      </c>
      <c r="B135" s="85" t="s">
        <v>493</v>
      </c>
      <c r="C135" s="85" t="s">
        <v>412</v>
      </c>
      <c r="D135" s="92" t="s">
        <v>494</v>
      </c>
      <c r="E135" s="85" t="s">
        <v>11</v>
      </c>
      <c r="F135" s="85" t="s">
        <v>12</v>
      </c>
      <c r="G135" s="93"/>
      <c r="H135" s="93">
        <f>G135+'5º Medição'!H135</f>
        <v>0</v>
      </c>
      <c r="I135" s="94">
        <v>104.12</v>
      </c>
      <c r="J135" s="94">
        <v>135.35</v>
      </c>
      <c r="K135" s="94">
        <f t="shared" si="12"/>
        <v>0</v>
      </c>
      <c r="L135" s="94">
        <f t="shared" si="13"/>
        <v>0</v>
      </c>
      <c r="M135" s="150">
        <f t="shared" si="14"/>
        <v>1</v>
      </c>
      <c r="N135" s="160">
        <f t="shared" si="15"/>
        <v>135.35</v>
      </c>
      <c r="O135" s="160">
        <f t="shared" si="16"/>
        <v>135.35</v>
      </c>
    </row>
    <row r="136" spans="1:15" s="8" customFormat="1">
      <c r="A136" s="85"/>
      <c r="B136" s="85"/>
      <c r="C136" s="85"/>
      <c r="D136" s="92" t="s">
        <v>501</v>
      </c>
      <c r="E136" s="85"/>
      <c r="F136" s="85"/>
      <c r="G136" s="93"/>
      <c r="H136" s="93">
        <f>G136+'5º Medição'!H136</f>
        <v>0</v>
      </c>
      <c r="I136" s="94"/>
      <c r="J136" s="94"/>
      <c r="K136" s="94"/>
      <c r="L136" s="94">
        <f t="shared" si="13"/>
        <v>0</v>
      </c>
      <c r="M136" s="150">
        <f t="shared" si="14"/>
        <v>0</v>
      </c>
      <c r="N136" s="160">
        <f t="shared" si="15"/>
        <v>0</v>
      </c>
      <c r="O136" s="160">
        <f t="shared" si="16"/>
        <v>0</v>
      </c>
    </row>
    <row r="137" spans="1:15" s="3" customFormat="1">
      <c r="A137" s="609" t="s">
        <v>144</v>
      </c>
      <c r="B137" s="609"/>
      <c r="C137" s="609"/>
      <c r="D137" s="609"/>
      <c r="E137" s="609"/>
      <c r="F137" s="85"/>
      <c r="G137" s="93"/>
      <c r="H137" s="93">
        <f>G137+'5º Medição'!H137</f>
        <v>0</v>
      </c>
      <c r="I137" s="94"/>
      <c r="J137" s="94"/>
      <c r="K137" s="94"/>
      <c r="L137" s="94">
        <f t="shared" si="13"/>
        <v>0</v>
      </c>
      <c r="M137" s="150">
        <f t="shared" si="14"/>
        <v>0</v>
      </c>
      <c r="N137" s="160">
        <f t="shared" si="15"/>
        <v>0</v>
      </c>
      <c r="O137" s="160">
        <f t="shared" si="16"/>
        <v>0</v>
      </c>
    </row>
    <row r="138" spans="1:15" s="3" customFormat="1" ht="108">
      <c r="A138" s="85" t="s">
        <v>5</v>
      </c>
      <c r="B138" s="85" t="s">
        <v>294</v>
      </c>
      <c r="C138" s="85" t="s">
        <v>297</v>
      </c>
      <c r="D138" s="92" t="s">
        <v>296</v>
      </c>
      <c r="E138" s="85" t="s">
        <v>11</v>
      </c>
      <c r="F138" s="85" t="s">
        <v>118</v>
      </c>
      <c r="G138" s="93"/>
      <c r="H138" s="93">
        <f>G138+'5º Medição'!H138</f>
        <v>0</v>
      </c>
      <c r="I138" s="94">
        <v>184.36</v>
      </c>
      <c r="J138" s="94">
        <v>239.67</v>
      </c>
      <c r="K138" s="94">
        <f t="shared" si="12"/>
        <v>0</v>
      </c>
      <c r="L138" s="94">
        <f t="shared" si="13"/>
        <v>0</v>
      </c>
      <c r="M138" s="150">
        <f t="shared" si="14"/>
        <v>2</v>
      </c>
      <c r="N138" s="160">
        <f t="shared" si="15"/>
        <v>239.67</v>
      </c>
      <c r="O138" s="160">
        <f t="shared" si="16"/>
        <v>479.34</v>
      </c>
    </row>
    <row r="139" spans="1:15" s="8" customFormat="1" ht="24">
      <c r="A139" s="85" t="s">
        <v>31</v>
      </c>
      <c r="B139" s="85">
        <v>20</v>
      </c>
      <c r="C139" s="85" t="s">
        <v>413</v>
      </c>
      <c r="D139" s="92" t="s">
        <v>145</v>
      </c>
      <c r="E139" s="85" t="s">
        <v>11</v>
      </c>
      <c r="F139" s="85" t="s">
        <v>118</v>
      </c>
      <c r="G139" s="93"/>
      <c r="H139" s="93">
        <f>G139+'5º Medição'!H139</f>
        <v>0</v>
      </c>
      <c r="I139" s="94">
        <v>29.09</v>
      </c>
      <c r="J139" s="94">
        <v>37.82</v>
      </c>
      <c r="K139" s="94">
        <f t="shared" si="12"/>
        <v>0</v>
      </c>
      <c r="L139" s="94">
        <f t="shared" si="13"/>
        <v>0</v>
      </c>
      <c r="M139" s="150">
        <f t="shared" si="14"/>
        <v>2</v>
      </c>
      <c r="N139" s="160">
        <f t="shared" si="15"/>
        <v>37.82</v>
      </c>
      <c r="O139" s="160">
        <f t="shared" si="16"/>
        <v>75.64</v>
      </c>
    </row>
    <row r="140" spans="1:15" s="8" customFormat="1" ht="36">
      <c r="A140" s="85" t="s">
        <v>472</v>
      </c>
      <c r="B140" s="85" t="s">
        <v>493</v>
      </c>
      <c r="C140" s="85" t="s">
        <v>414</v>
      </c>
      <c r="D140" s="92" t="s">
        <v>494</v>
      </c>
      <c r="E140" s="85" t="s">
        <v>11</v>
      </c>
      <c r="F140" s="85" t="s">
        <v>116</v>
      </c>
      <c r="G140" s="93"/>
      <c r="H140" s="93">
        <f>G140+'5º Medição'!H140</f>
        <v>0</v>
      </c>
      <c r="I140" s="94">
        <v>104.12</v>
      </c>
      <c r="J140" s="94">
        <v>135.35</v>
      </c>
      <c r="K140" s="94">
        <f t="shared" si="12"/>
        <v>0</v>
      </c>
      <c r="L140" s="94">
        <f t="shared" si="13"/>
        <v>0</v>
      </c>
      <c r="M140" s="150">
        <f t="shared" si="14"/>
        <v>3</v>
      </c>
      <c r="N140" s="160">
        <f t="shared" si="15"/>
        <v>135.35</v>
      </c>
      <c r="O140" s="160">
        <f t="shared" si="16"/>
        <v>406.04999999999995</v>
      </c>
    </row>
    <row r="141" spans="1:15" s="3" customFormat="1" ht="36">
      <c r="A141" s="85" t="s">
        <v>5</v>
      </c>
      <c r="B141" s="85" t="s">
        <v>142</v>
      </c>
      <c r="C141" s="85" t="s">
        <v>415</v>
      </c>
      <c r="D141" s="92" t="s">
        <v>146</v>
      </c>
      <c r="E141" s="85" t="s">
        <v>11</v>
      </c>
      <c r="F141" s="85" t="s">
        <v>118</v>
      </c>
      <c r="G141" s="93"/>
      <c r="H141" s="93">
        <f>G141+'5º Medição'!H141</f>
        <v>0</v>
      </c>
      <c r="I141" s="94">
        <v>63.58</v>
      </c>
      <c r="J141" s="94">
        <v>82.65</v>
      </c>
      <c r="K141" s="94">
        <f t="shared" si="12"/>
        <v>0</v>
      </c>
      <c r="L141" s="94">
        <f t="shared" si="13"/>
        <v>0</v>
      </c>
      <c r="M141" s="150">
        <f t="shared" si="14"/>
        <v>2</v>
      </c>
      <c r="N141" s="160">
        <f t="shared" si="15"/>
        <v>82.65</v>
      </c>
      <c r="O141" s="160">
        <f t="shared" si="16"/>
        <v>165.3</v>
      </c>
    </row>
    <row r="142" spans="1:15" s="3" customFormat="1" ht="36">
      <c r="A142" s="85" t="s">
        <v>5</v>
      </c>
      <c r="B142" s="85" t="s">
        <v>147</v>
      </c>
      <c r="C142" s="85" t="s">
        <v>416</v>
      </c>
      <c r="D142" s="92" t="s">
        <v>148</v>
      </c>
      <c r="E142" s="85" t="s">
        <v>11</v>
      </c>
      <c r="F142" s="85" t="s">
        <v>149</v>
      </c>
      <c r="G142" s="93"/>
      <c r="H142" s="93">
        <f>G142+'5º Medição'!H142</f>
        <v>0</v>
      </c>
      <c r="I142" s="94">
        <v>19.48</v>
      </c>
      <c r="J142" s="94">
        <v>25.32</v>
      </c>
      <c r="K142" s="94">
        <f t="shared" si="12"/>
        <v>0</v>
      </c>
      <c r="L142" s="94">
        <f t="shared" si="13"/>
        <v>0</v>
      </c>
      <c r="M142" s="150">
        <f t="shared" si="14"/>
        <v>10</v>
      </c>
      <c r="N142" s="160">
        <f t="shared" si="15"/>
        <v>25.32</v>
      </c>
      <c r="O142" s="160">
        <f t="shared" si="16"/>
        <v>253.2</v>
      </c>
    </row>
    <row r="143" spans="1:15" s="3" customFormat="1" ht="36">
      <c r="A143" s="85" t="s">
        <v>5</v>
      </c>
      <c r="B143" s="85" t="s">
        <v>150</v>
      </c>
      <c r="C143" s="85" t="s">
        <v>417</v>
      </c>
      <c r="D143" s="92" t="s">
        <v>151</v>
      </c>
      <c r="E143" s="85" t="s">
        <v>11</v>
      </c>
      <c r="F143" s="85" t="s">
        <v>149</v>
      </c>
      <c r="G143" s="93"/>
      <c r="H143" s="93">
        <f>G143+'5º Medição'!H143</f>
        <v>0</v>
      </c>
      <c r="I143" s="94">
        <v>22.42</v>
      </c>
      <c r="J143" s="94">
        <v>29.14</v>
      </c>
      <c r="K143" s="94">
        <f t="shared" si="12"/>
        <v>0</v>
      </c>
      <c r="L143" s="94">
        <f t="shared" si="13"/>
        <v>0</v>
      </c>
      <c r="M143" s="150">
        <f t="shared" si="14"/>
        <v>10</v>
      </c>
      <c r="N143" s="160">
        <f t="shared" si="15"/>
        <v>29.14</v>
      </c>
      <c r="O143" s="160">
        <f t="shared" si="16"/>
        <v>291.39999999999998</v>
      </c>
    </row>
    <row r="144" spans="1:15" s="3" customFormat="1" ht="24">
      <c r="A144" s="85" t="s">
        <v>5</v>
      </c>
      <c r="B144" s="85" t="s">
        <v>152</v>
      </c>
      <c r="C144" s="85" t="s">
        <v>418</v>
      </c>
      <c r="D144" s="92" t="s">
        <v>153</v>
      </c>
      <c r="E144" s="85" t="s">
        <v>11</v>
      </c>
      <c r="F144" s="85" t="s">
        <v>154</v>
      </c>
      <c r="G144" s="93"/>
      <c r="H144" s="93">
        <f>G144+'5º Medição'!H144</f>
        <v>0</v>
      </c>
      <c r="I144" s="94">
        <v>39.93</v>
      </c>
      <c r="J144" s="94">
        <v>46.98</v>
      </c>
      <c r="K144" s="94">
        <f t="shared" ref="K144:K207" si="19">J144*G144</f>
        <v>0</v>
      </c>
      <c r="L144" s="94">
        <f t="shared" ref="L144:L207" si="20">H144*J144</f>
        <v>0</v>
      </c>
      <c r="M144" s="150">
        <f t="shared" ref="M144:M207" si="21">F144-H144</f>
        <v>5</v>
      </c>
      <c r="N144" s="160">
        <f t="shared" si="15"/>
        <v>46.98</v>
      </c>
      <c r="O144" s="160">
        <f t="shared" si="16"/>
        <v>234.89999999999998</v>
      </c>
    </row>
    <row r="145" spans="1:15" s="3" customFormat="1">
      <c r="A145" s="85"/>
      <c r="B145" s="85"/>
      <c r="C145" s="85"/>
      <c r="D145" s="92"/>
      <c r="E145" s="85"/>
      <c r="F145" s="85"/>
      <c r="G145" s="93"/>
      <c r="H145" s="93">
        <f>G145+'5º Medição'!H145</f>
        <v>0</v>
      </c>
      <c r="I145" s="94"/>
      <c r="J145" s="94"/>
      <c r="K145" s="94"/>
      <c r="L145" s="94">
        <f t="shared" si="20"/>
        <v>0</v>
      </c>
      <c r="M145" s="150">
        <f t="shared" si="21"/>
        <v>0</v>
      </c>
      <c r="N145" s="160">
        <f t="shared" si="15"/>
        <v>0</v>
      </c>
      <c r="O145" s="160">
        <f t="shared" si="16"/>
        <v>0</v>
      </c>
    </row>
    <row r="146" spans="1:15" s="3" customFormat="1" ht="30" customHeight="1">
      <c r="A146" s="85"/>
      <c r="B146" s="85"/>
      <c r="C146" s="85"/>
      <c r="D146" s="100" t="s">
        <v>155</v>
      </c>
      <c r="E146" s="85"/>
      <c r="F146" s="85"/>
      <c r="G146" s="93"/>
      <c r="H146" s="93">
        <f>G146+'5º Medição'!H146</f>
        <v>0</v>
      </c>
      <c r="I146" s="94"/>
      <c r="J146" s="94"/>
      <c r="K146" s="94"/>
      <c r="L146" s="94">
        <f t="shared" si="20"/>
        <v>0</v>
      </c>
      <c r="M146" s="150">
        <f t="shared" si="21"/>
        <v>0</v>
      </c>
      <c r="N146" s="160">
        <f t="shared" si="15"/>
        <v>0</v>
      </c>
      <c r="O146" s="160">
        <f t="shared" si="16"/>
        <v>0</v>
      </c>
    </row>
    <row r="147" spans="1:15" s="8" customFormat="1" ht="24">
      <c r="A147" s="85" t="s">
        <v>472</v>
      </c>
      <c r="B147" s="85" t="s">
        <v>496</v>
      </c>
      <c r="C147" s="85" t="s">
        <v>419</v>
      </c>
      <c r="D147" s="92" t="s">
        <v>156</v>
      </c>
      <c r="E147" s="85" t="s">
        <v>11</v>
      </c>
      <c r="F147" s="85" t="s">
        <v>157</v>
      </c>
      <c r="G147" s="93"/>
      <c r="H147" s="93">
        <f>G147+'5º Medição'!H147</f>
        <v>0</v>
      </c>
      <c r="I147" s="94">
        <v>59.31</v>
      </c>
      <c r="J147" s="94">
        <v>77.099999999999994</v>
      </c>
      <c r="K147" s="94">
        <f t="shared" si="19"/>
        <v>0</v>
      </c>
      <c r="L147" s="94">
        <f t="shared" si="20"/>
        <v>0</v>
      </c>
      <c r="M147" s="150">
        <f t="shared" si="21"/>
        <v>12</v>
      </c>
      <c r="N147" s="160">
        <f t="shared" si="15"/>
        <v>77.099999999999994</v>
      </c>
      <c r="O147" s="160">
        <f t="shared" si="16"/>
        <v>925.19999999999993</v>
      </c>
    </row>
    <row r="148" spans="1:15" s="8" customFormat="1" ht="36">
      <c r="A148" s="85" t="s">
        <v>472</v>
      </c>
      <c r="B148" s="85" t="s">
        <v>495</v>
      </c>
      <c r="C148" s="85" t="s">
        <v>420</v>
      </c>
      <c r="D148" s="92" t="s">
        <v>158</v>
      </c>
      <c r="E148" s="85" t="s">
        <v>121</v>
      </c>
      <c r="F148" s="85" t="s">
        <v>157</v>
      </c>
      <c r="G148" s="93"/>
      <c r="H148" s="93">
        <f>G148+'5º Medição'!H148</f>
        <v>0</v>
      </c>
      <c r="I148" s="94">
        <v>64.37</v>
      </c>
      <c r="J148" s="94">
        <v>83.68</v>
      </c>
      <c r="K148" s="94">
        <f t="shared" si="19"/>
        <v>0</v>
      </c>
      <c r="L148" s="94">
        <f t="shared" si="20"/>
        <v>0</v>
      </c>
      <c r="M148" s="150">
        <f t="shared" si="21"/>
        <v>12</v>
      </c>
      <c r="N148" s="160">
        <f t="shared" ref="N148:N207" si="22">J148</f>
        <v>83.68</v>
      </c>
      <c r="O148" s="160">
        <f t="shared" ref="O148:O207" si="23">M148*N148</f>
        <v>1004.1600000000001</v>
      </c>
    </row>
    <row r="149" spans="1:15" s="8" customFormat="1" ht="36">
      <c r="A149" s="85" t="s">
        <v>472</v>
      </c>
      <c r="B149" s="85" t="s">
        <v>498</v>
      </c>
      <c r="C149" s="85" t="s">
        <v>298</v>
      </c>
      <c r="D149" s="92" t="s">
        <v>299</v>
      </c>
      <c r="E149" s="85" t="s">
        <v>121</v>
      </c>
      <c r="F149" s="85" t="s">
        <v>157</v>
      </c>
      <c r="G149" s="93"/>
      <c r="H149" s="93">
        <f>G149+'5º Medição'!H149</f>
        <v>0</v>
      </c>
      <c r="I149" s="94">
        <v>12.82</v>
      </c>
      <c r="J149" s="94">
        <v>16.66</v>
      </c>
      <c r="K149" s="94">
        <f t="shared" si="19"/>
        <v>0</v>
      </c>
      <c r="L149" s="94">
        <f t="shared" si="20"/>
        <v>0</v>
      </c>
      <c r="M149" s="150">
        <f t="shared" si="21"/>
        <v>12</v>
      </c>
      <c r="N149" s="160">
        <f t="shared" si="22"/>
        <v>16.66</v>
      </c>
      <c r="O149" s="160">
        <f t="shared" si="23"/>
        <v>199.92000000000002</v>
      </c>
    </row>
    <row r="150" spans="1:15" s="8" customFormat="1" ht="24">
      <c r="A150" s="85" t="s">
        <v>472</v>
      </c>
      <c r="B150" s="85" t="s">
        <v>497</v>
      </c>
      <c r="C150" s="85" t="s">
        <v>421</v>
      </c>
      <c r="D150" s="92" t="s">
        <v>159</v>
      </c>
      <c r="E150" s="85" t="s">
        <v>121</v>
      </c>
      <c r="F150" s="85" t="s">
        <v>160</v>
      </c>
      <c r="G150" s="93"/>
      <c r="H150" s="93">
        <f>G150+'5º Medição'!H150</f>
        <v>0</v>
      </c>
      <c r="I150" s="94">
        <v>59.47</v>
      </c>
      <c r="J150" s="94">
        <v>77.31</v>
      </c>
      <c r="K150" s="94">
        <f t="shared" si="19"/>
        <v>0</v>
      </c>
      <c r="L150" s="94">
        <f t="shared" si="20"/>
        <v>0</v>
      </c>
      <c r="M150" s="150">
        <f t="shared" si="21"/>
        <v>9</v>
      </c>
      <c r="N150" s="160">
        <f t="shared" si="22"/>
        <v>77.31</v>
      </c>
      <c r="O150" s="160">
        <f t="shared" si="23"/>
        <v>695.79</v>
      </c>
    </row>
    <row r="151" spans="1:15" s="8" customFormat="1" ht="48">
      <c r="A151" s="85" t="s">
        <v>472</v>
      </c>
      <c r="B151" s="85" t="s">
        <v>499</v>
      </c>
      <c r="C151" s="85" t="s">
        <v>300</v>
      </c>
      <c r="D151" s="92" t="s">
        <v>301</v>
      </c>
      <c r="E151" s="85" t="s">
        <v>11</v>
      </c>
      <c r="F151" s="85" t="s">
        <v>12</v>
      </c>
      <c r="G151" s="93"/>
      <c r="H151" s="93">
        <f>G151+'5º Medição'!H151</f>
        <v>0</v>
      </c>
      <c r="I151" s="94">
        <v>2283.33</v>
      </c>
      <c r="J151" s="94">
        <v>2968.33</v>
      </c>
      <c r="K151" s="94">
        <f t="shared" si="19"/>
        <v>0</v>
      </c>
      <c r="L151" s="94">
        <f t="shared" si="20"/>
        <v>0</v>
      </c>
      <c r="M151" s="150">
        <f t="shared" si="21"/>
        <v>1</v>
      </c>
      <c r="N151" s="160">
        <f t="shared" si="22"/>
        <v>2968.33</v>
      </c>
      <c r="O151" s="160">
        <f t="shared" si="23"/>
        <v>2968.33</v>
      </c>
    </row>
    <row r="152" spans="1:15" s="8" customFormat="1" ht="24">
      <c r="A152" s="85" t="s">
        <v>31</v>
      </c>
      <c r="B152" s="85">
        <v>162</v>
      </c>
      <c r="C152" s="85" t="s">
        <v>422</v>
      </c>
      <c r="D152" s="92" t="s">
        <v>161</v>
      </c>
      <c r="E152" s="85" t="s">
        <v>11</v>
      </c>
      <c r="F152" s="85" t="s">
        <v>12</v>
      </c>
      <c r="G152" s="93"/>
      <c r="H152" s="93">
        <f>G152+'5º Medição'!H152</f>
        <v>0</v>
      </c>
      <c r="I152" s="94">
        <v>911.33</v>
      </c>
      <c r="J152" s="94">
        <f>ROUND(I152*1.3,2)</f>
        <v>1184.73</v>
      </c>
      <c r="K152" s="94">
        <f t="shared" si="19"/>
        <v>0</v>
      </c>
      <c r="L152" s="94">
        <f t="shared" si="20"/>
        <v>0</v>
      </c>
      <c r="M152" s="150">
        <f t="shared" si="21"/>
        <v>1</v>
      </c>
      <c r="N152" s="160">
        <f t="shared" si="22"/>
        <v>1184.73</v>
      </c>
      <c r="O152" s="160">
        <f t="shared" si="23"/>
        <v>1184.73</v>
      </c>
    </row>
    <row r="153" spans="1:15" s="8" customFormat="1" ht="24">
      <c r="A153" s="85" t="s">
        <v>31</v>
      </c>
      <c r="B153" s="85">
        <v>176</v>
      </c>
      <c r="C153" s="85" t="s">
        <v>423</v>
      </c>
      <c r="D153" s="92" t="s">
        <v>162</v>
      </c>
      <c r="E153" s="85" t="s">
        <v>11</v>
      </c>
      <c r="F153" s="85" t="s">
        <v>12</v>
      </c>
      <c r="G153" s="93"/>
      <c r="H153" s="93">
        <f>G153+'5º Medição'!H153</f>
        <v>0</v>
      </c>
      <c r="I153" s="94">
        <v>911.33</v>
      </c>
      <c r="J153" s="94">
        <f>ROUND(I153*1.3,2)</f>
        <v>1184.73</v>
      </c>
      <c r="K153" s="94">
        <f t="shared" si="19"/>
        <v>0</v>
      </c>
      <c r="L153" s="94">
        <f t="shared" si="20"/>
        <v>0</v>
      </c>
      <c r="M153" s="150">
        <f t="shared" si="21"/>
        <v>1</v>
      </c>
      <c r="N153" s="160">
        <f t="shared" si="22"/>
        <v>1184.73</v>
      </c>
      <c r="O153" s="160">
        <f t="shared" si="23"/>
        <v>1184.73</v>
      </c>
    </row>
    <row r="154" spans="1:15" s="8" customFormat="1" ht="24">
      <c r="A154" s="85" t="s">
        <v>472</v>
      </c>
      <c r="B154" s="85" t="s">
        <v>500</v>
      </c>
      <c r="C154" s="85" t="s">
        <v>424</v>
      </c>
      <c r="D154" s="92" t="s">
        <v>163</v>
      </c>
      <c r="E154" s="85" t="s">
        <v>11</v>
      </c>
      <c r="F154" s="85" t="s">
        <v>118</v>
      </c>
      <c r="G154" s="93"/>
      <c r="H154" s="93">
        <f>G154+'5º Medição'!H154</f>
        <v>0</v>
      </c>
      <c r="I154" s="94">
        <v>8.35</v>
      </c>
      <c r="J154" s="94">
        <v>10.85</v>
      </c>
      <c r="K154" s="94">
        <f t="shared" si="19"/>
        <v>0</v>
      </c>
      <c r="L154" s="94">
        <f t="shared" si="20"/>
        <v>0</v>
      </c>
      <c r="M154" s="150">
        <f t="shared" si="21"/>
        <v>2</v>
      </c>
      <c r="N154" s="160">
        <f t="shared" si="22"/>
        <v>10.85</v>
      </c>
      <c r="O154" s="160">
        <f t="shared" si="23"/>
        <v>21.7</v>
      </c>
    </row>
    <row r="155" spans="1:15" s="8" customFormat="1" ht="36">
      <c r="A155" s="85" t="s">
        <v>472</v>
      </c>
      <c r="B155" s="85" t="s">
        <v>495</v>
      </c>
      <c r="C155" s="85" t="s">
        <v>425</v>
      </c>
      <c r="D155" s="92" t="s">
        <v>164</v>
      </c>
      <c r="E155" s="85" t="s">
        <v>121</v>
      </c>
      <c r="F155" s="85" t="s">
        <v>118</v>
      </c>
      <c r="G155" s="93"/>
      <c r="H155" s="93">
        <f>G155+'5º Medição'!H155</f>
        <v>0</v>
      </c>
      <c r="I155" s="94">
        <v>50.59</v>
      </c>
      <c r="J155" s="94">
        <v>65.77</v>
      </c>
      <c r="K155" s="94">
        <f t="shared" si="19"/>
        <v>0</v>
      </c>
      <c r="L155" s="94">
        <f t="shared" si="20"/>
        <v>0</v>
      </c>
      <c r="M155" s="150">
        <f t="shared" si="21"/>
        <v>2</v>
      </c>
      <c r="N155" s="160">
        <f t="shared" si="22"/>
        <v>65.77</v>
      </c>
      <c r="O155" s="160">
        <f t="shared" si="23"/>
        <v>131.54</v>
      </c>
    </row>
    <row r="156" spans="1:15" s="3" customFormat="1" ht="24">
      <c r="A156" s="85" t="s">
        <v>5</v>
      </c>
      <c r="B156" s="85">
        <v>73749</v>
      </c>
      <c r="C156" s="85" t="s">
        <v>426</v>
      </c>
      <c r="D156" s="92" t="s">
        <v>165</v>
      </c>
      <c r="E156" s="85" t="s">
        <v>11</v>
      </c>
      <c r="F156" s="85" t="s">
        <v>12</v>
      </c>
      <c r="G156" s="93"/>
      <c r="H156" s="93">
        <f>G156+'5º Medição'!H156</f>
        <v>0</v>
      </c>
      <c r="I156" s="94">
        <v>120.66</v>
      </c>
      <c r="J156" s="94">
        <v>156.86000000000001</v>
      </c>
      <c r="K156" s="94">
        <f t="shared" si="19"/>
        <v>0</v>
      </c>
      <c r="L156" s="94">
        <f t="shared" si="20"/>
        <v>0</v>
      </c>
      <c r="M156" s="150">
        <f t="shared" si="21"/>
        <v>1</v>
      </c>
      <c r="N156" s="160">
        <f t="shared" si="22"/>
        <v>156.86000000000001</v>
      </c>
      <c r="O156" s="160">
        <f t="shared" si="23"/>
        <v>156.86000000000001</v>
      </c>
    </row>
    <row r="157" spans="1:15" s="3" customFormat="1" ht="48">
      <c r="A157" s="85" t="s">
        <v>5</v>
      </c>
      <c r="B157" s="85" t="s">
        <v>470</v>
      </c>
      <c r="C157" s="85" t="s">
        <v>302</v>
      </c>
      <c r="D157" s="92" t="s">
        <v>303</v>
      </c>
      <c r="E157" s="85" t="s">
        <v>11</v>
      </c>
      <c r="F157" s="85" t="s">
        <v>116</v>
      </c>
      <c r="G157" s="93"/>
      <c r="H157" s="93">
        <f>G157+'5º Medição'!H157</f>
        <v>0</v>
      </c>
      <c r="I157" s="94">
        <v>135.94999999999999</v>
      </c>
      <c r="J157" s="94">
        <v>176.74</v>
      </c>
      <c r="K157" s="94">
        <f t="shared" si="19"/>
        <v>0</v>
      </c>
      <c r="L157" s="94">
        <f t="shared" si="20"/>
        <v>0</v>
      </c>
      <c r="M157" s="150">
        <f t="shared" si="21"/>
        <v>3</v>
      </c>
      <c r="N157" s="160">
        <f t="shared" si="22"/>
        <v>176.74</v>
      </c>
      <c r="O157" s="160">
        <f t="shared" si="23"/>
        <v>530.22</v>
      </c>
    </row>
    <row r="158" spans="1:15" s="3" customFormat="1">
      <c r="A158" s="85"/>
      <c r="B158" s="85"/>
      <c r="C158" s="85"/>
      <c r="D158" s="92"/>
      <c r="E158" s="85"/>
      <c r="F158" s="85"/>
      <c r="G158" s="93"/>
      <c r="H158" s="93">
        <f>G158+'5º Medição'!H158</f>
        <v>0</v>
      </c>
      <c r="I158" s="94"/>
      <c r="J158" s="94"/>
      <c r="K158" s="94"/>
      <c r="L158" s="94">
        <f t="shared" si="20"/>
        <v>0</v>
      </c>
      <c r="M158" s="150">
        <f t="shared" si="21"/>
        <v>0</v>
      </c>
      <c r="N158" s="160">
        <f t="shared" si="22"/>
        <v>0</v>
      </c>
      <c r="O158" s="160">
        <f t="shared" si="23"/>
        <v>0</v>
      </c>
    </row>
    <row r="159" spans="1:15" s="3" customFormat="1">
      <c r="A159" s="86"/>
      <c r="B159" s="86"/>
      <c r="C159" s="95">
        <v>10</v>
      </c>
      <c r="D159" s="96" t="s">
        <v>166</v>
      </c>
      <c r="E159" s="86"/>
      <c r="F159" s="86"/>
      <c r="G159" s="97"/>
      <c r="H159" s="93">
        <f>G159+'5º Medição'!H159</f>
        <v>0</v>
      </c>
      <c r="I159" s="98"/>
      <c r="J159" s="98"/>
      <c r="K159" s="94"/>
      <c r="L159" s="94">
        <f t="shared" si="20"/>
        <v>0</v>
      </c>
      <c r="M159" s="150">
        <f t="shared" si="21"/>
        <v>0</v>
      </c>
      <c r="N159" s="160">
        <f t="shared" si="22"/>
        <v>0</v>
      </c>
      <c r="O159" s="160">
        <f t="shared" si="23"/>
        <v>0</v>
      </c>
    </row>
    <row r="160" spans="1:15" s="3" customFormat="1">
      <c r="A160" s="86"/>
      <c r="B160" s="86"/>
      <c r="C160" s="89"/>
      <c r="D160" s="96" t="s">
        <v>167</v>
      </c>
      <c r="E160" s="86"/>
      <c r="F160" s="86"/>
      <c r="G160" s="97"/>
      <c r="H160" s="93">
        <f>G160+'5º Medição'!H160</f>
        <v>0</v>
      </c>
      <c r="I160" s="98"/>
      <c r="J160" s="98"/>
      <c r="K160" s="94"/>
      <c r="L160" s="94">
        <f t="shared" si="20"/>
        <v>0</v>
      </c>
      <c r="M160" s="150">
        <f t="shared" si="21"/>
        <v>0</v>
      </c>
      <c r="N160" s="160">
        <f t="shared" si="22"/>
        <v>0</v>
      </c>
      <c r="O160" s="160">
        <f t="shared" si="23"/>
        <v>0</v>
      </c>
    </row>
    <row r="161" spans="1:15" s="3" customFormat="1" ht="60">
      <c r="A161" s="85" t="s">
        <v>5</v>
      </c>
      <c r="B161" s="85">
        <v>6021</v>
      </c>
      <c r="C161" s="85" t="s">
        <v>427</v>
      </c>
      <c r="D161" s="92" t="s">
        <v>304</v>
      </c>
      <c r="E161" s="85" t="s">
        <v>11</v>
      </c>
      <c r="F161" s="85" t="s">
        <v>116</v>
      </c>
      <c r="G161" s="93"/>
      <c r="H161" s="93">
        <f>G161+'5º Medição'!H161</f>
        <v>0</v>
      </c>
      <c r="I161" s="94">
        <v>127.79</v>
      </c>
      <c r="J161" s="94">
        <f>ROUND(I161*1.3,2)</f>
        <v>166.13</v>
      </c>
      <c r="K161" s="94">
        <f t="shared" si="19"/>
        <v>0</v>
      </c>
      <c r="L161" s="94">
        <f t="shared" si="20"/>
        <v>0</v>
      </c>
      <c r="M161" s="150">
        <f t="shared" si="21"/>
        <v>3</v>
      </c>
      <c r="N161" s="160">
        <f t="shared" si="22"/>
        <v>166.13</v>
      </c>
      <c r="O161" s="160">
        <f t="shared" si="23"/>
        <v>498.39</v>
      </c>
    </row>
    <row r="162" spans="1:15" s="3" customFormat="1" ht="60">
      <c r="A162" s="85" t="s">
        <v>472</v>
      </c>
      <c r="B162" s="85" t="s">
        <v>502</v>
      </c>
      <c r="C162" s="85" t="s">
        <v>428</v>
      </c>
      <c r="D162" s="92" t="s">
        <v>305</v>
      </c>
      <c r="E162" s="85" t="s">
        <v>11</v>
      </c>
      <c r="F162" s="85" t="s">
        <v>126</v>
      </c>
      <c r="G162" s="93"/>
      <c r="H162" s="93">
        <f>G162+'5º Medição'!H162</f>
        <v>0</v>
      </c>
      <c r="I162" s="94">
        <v>304.19</v>
      </c>
      <c r="J162" s="94">
        <f t="shared" ref="J162:J207" si="24">ROUND(I162*1.3,2)</f>
        <v>395.45</v>
      </c>
      <c r="K162" s="94">
        <f t="shared" si="19"/>
        <v>0</v>
      </c>
      <c r="L162" s="94">
        <f t="shared" si="20"/>
        <v>0</v>
      </c>
      <c r="M162" s="150">
        <f t="shared" si="21"/>
        <v>4</v>
      </c>
      <c r="N162" s="160">
        <f t="shared" si="22"/>
        <v>395.45</v>
      </c>
      <c r="O162" s="160">
        <f t="shared" si="23"/>
        <v>1581.8</v>
      </c>
    </row>
    <row r="163" spans="1:15" s="3" customFormat="1" ht="24">
      <c r="A163" s="85" t="s">
        <v>472</v>
      </c>
      <c r="B163" s="85" t="s">
        <v>503</v>
      </c>
      <c r="C163" s="85" t="s">
        <v>429</v>
      </c>
      <c r="D163" s="92" t="s">
        <v>168</v>
      </c>
      <c r="E163" s="85" t="s">
        <v>11</v>
      </c>
      <c r="F163" s="85" t="s">
        <v>169</v>
      </c>
      <c r="G163" s="93"/>
      <c r="H163" s="93">
        <f>G163+'5º Medição'!H163</f>
        <v>0</v>
      </c>
      <c r="I163" s="94">
        <v>39.380000000000003</v>
      </c>
      <c r="J163" s="94">
        <f t="shared" si="24"/>
        <v>51.19</v>
      </c>
      <c r="K163" s="94">
        <f t="shared" si="19"/>
        <v>0</v>
      </c>
      <c r="L163" s="94">
        <f t="shared" si="20"/>
        <v>0</v>
      </c>
      <c r="M163" s="150">
        <f t="shared" si="21"/>
        <v>7</v>
      </c>
      <c r="N163" s="160">
        <f t="shared" si="22"/>
        <v>51.19</v>
      </c>
      <c r="O163" s="160">
        <f t="shared" si="23"/>
        <v>358.33</v>
      </c>
    </row>
    <row r="164" spans="1:15" s="3" customFormat="1" ht="60">
      <c r="A164" s="85" t="s">
        <v>5</v>
      </c>
      <c r="B164" s="85" t="s">
        <v>170</v>
      </c>
      <c r="C164" s="85" t="s">
        <v>430</v>
      </c>
      <c r="D164" s="92" t="s">
        <v>306</v>
      </c>
      <c r="E164" s="85" t="s">
        <v>11</v>
      </c>
      <c r="F164" s="85" t="s">
        <v>307</v>
      </c>
      <c r="G164" s="93"/>
      <c r="H164" s="93">
        <f>G164+'5º Medição'!H164</f>
        <v>0</v>
      </c>
      <c r="I164" s="94">
        <v>83.5</v>
      </c>
      <c r="J164" s="94">
        <f t="shared" si="24"/>
        <v>108.55</v>
      </c>
      <c r="K164" s="94">
        <f t="shared" si="19"/>
        <v>0</v>
      </c>
      <c r="L164" s="94">
        <f t="shared" si="20"/>
        <v>0</v>
      </c>
      <c r="M164" s="150">
        <f t="shared" si="21"/>
        <v>17</v>
      </c>
      <c r="N164" s="160">
        <f t="shared" si="22"/>
        <v>108.55</v>
      </c>
      <c r="O164" s="160">
        <f t="shared" si="23"/>
        <v>1845.35</v>
      </c>
    </row>
    <row r="165" spans="1:15" s="3" customFormat="1" ht="36">
      <c r="A165" s="85" t="s">
        <v>472</v>
      </c>
      <c r="B165" s="85" t="s">
        <v>504</v>
      </c>
      <c r="C165" s="85" t="s">
        <v>431</v>
      </c>
      <c r="D165" s="92" t="s">
        <v>171</v>
      </c>
      <c r="E165" s="85" t="s">
        <v>11</v>
      </c>
      <c r="F165" s="85" t="s">
        <v>12</v>
      </c>
      <c r="G165" s="93"/>
      <c r="H165" s="93">
        <f>G165+'5º Medição'!H165</f>
        <v>0</v>
      </c>
      <c r="I165" s="94">
        <v>2000.78</v>
      </c>
      <c r="J165" s="94">
        <f t="shared" si="24"/>
        <v>2601.0100000000002</v>
      </c>
      <c r="K165" s="94">
        <f t="shared" si="19"/>
        <v>0</v>
      </c>
      <c r="L165" s="94">
        <f t="shared" si="20"/>
        <v>0</v>
      </c>
      <c r="M165" s="150">
        <f t="shared" si="21"/>
        <v>1</v>
      </c>
      <c r="N165" s="160">
        <f t="shared" si="22"/>
        <v>2601.0100000000002</v>
      </c>
      <c r="O165" s="160">
        <f t="shared" si="23"/>
        <v>2601.0100000000002</v>
      </c>
    </row>
    <row r="166" spans="1:15" s="3" customFormat="1" ht="72">
      <c r="A166" s="85" t="s">
        <v>5</v>
      </c>
      <c r="B166" s="85" t="s">
        <v>172</v>
      </c>
      <c r="C166" s="85" t="s">
        <v>432</v>
      </c>
      <c r="D166" s="92" t="s">
        <v>308</v>
      </c>
      <c r="E166" s="85" t="s">
        <v>11</v>
      </c>
      <c r="F166" s="85" t="s">
        <v>12</v>
      </c>
      <c r="G166" s="93"/>
      <c r="H166" s="93">
        <f>G166+'5º Medição'!H166</f>
        <v>0</v>
      </c>
      <c r="I166" s="94">
        <v>240.3</v>
      </c>
      <c r="J166" s="94">
        <f t="shared" si="24"/>
        <v>312.39</v>
      </c>
      <c r="K166" s="94">
        <f t="shared" si="19"/>
        <v>0</v>
      </c>
      <c r="L166" s="94">
        <f t="shared" si="20"/>
        <v>0</v>
      </c>
      <c r="M166" s="150">
        <f t="shared" si="21"/>
        <v>1</v>
      </c>
      <c r="N166" s="160">
        <f t="shared" si="22"/>
        <v>312.39</v>
      </c>
      <c r="O166" s="160">
        <f t="shared" si="23"/>
        <v>312.39</v>
      </c>
    </row>
    <row r="167" spans="1:15" s="3" customFormat="1" ht="24">
      <c r="A167" s="85" t="s">
        <v>472</v>
      </c>
      <c r="B167" s="85" t="s">
        <v>505</v>
      </c>
      <c r="C167" s="85" t="s">
        <v>433</v>
      </c>
      <c r="D167" s="92" t="s">
        <v>173</v>
      </c>
      <c r="E167" s="85" t="s">
        <v>11</v>
      </c>
      <c r="F167" s="85" t="s">
        <v>12</v>
      </c>
      <c r="G167" s="93"/>
      <c r="H167" s="93">
        <f>G167+'5º Medição'!H167</f>
        <v>0</v>
      </c>
      <c r="I167" s="94">
        <v>988.16</v>
      </c>
      <c r="J167" s="94">
        <v>1284.5999999999999</v>
      </c>
      <c r="K167" s="94">
        <f t="shared" si="19"/>
        <v>0</v>
      </c>
      <c r="L167" s="94">
        <f t="shared" si="20"/>
        <v>0</v>
      </c>
      <c r="M167" s="150">
        <f t="shared" si="21"/>
        <v>1</v>
      </c>
      <c r="N167" s="160">
        <f t="shared" si="22"/>
        <v>1284.5999999999999</v>
      </c>
      <c r="O167" s="160">
        <f t="shared" si="23"/>
        <v>1284.5999999999999</v>
      </c>
    </row>
    <row r="168" spans="1:15" s="3" customFormat="1" ht="48">
      <c r="A168" s="85" t="s">
        <v>472</v>
      </c>
      <c r="B168" s="85" t="s">
        <v>506</v>
      </c>
      <c r="C168" s="85" t="s">
        <v>434</v>
      </c>
      <c r="D168" s="92" t="s">
        <v>309</v>
      </c>
      <c r="E168" s="85" t="s">
        <v>35</v>
      </c>
      <c r="F168" s="85" t="s">
        <v>310</v>
      </c>
      <c r="G168" s="93"/>
      <c r="H168" s="93">
        <f>G168+'5º Medição'!H168</f>
        <v>0</v>
      </c>
      <c r="I168" s="94">
        <v>1597.33</v>
      </c>
      <c r="J168" s="94">
        <f t="shared" si="24"/>
        <v>2076.5300000000002</v>
      </c>
      <c r="K168" s="94">
        <f t="shared" si="19"/>
        <v>0</v>
      </c>
      <c r="L168" s="94">
        <f t="shared" si="20"/>
        <v>0</v>
      </c>
      <c r="M168" s="150">
        <f t="shared" si="21"/>
        <v>15.25</v>
      </c>
      <c r="N168" s="160">
        <f t="shared" si="22"/>
        <v>2076.5300000000002</v>
      </c>
      <c r="O168" s="160">
        <f t="shared" si="23"/>
        <v>31667.082500000004</v>
      </c>
    </row>
    <row r="169" spans="1:15" s="3" customFormat="1" ht="24">
      <c r="A169" s="85" t="s">
        <v>472</v>
      </c>
      <c r="B169" s="85" t="s">
        <v>506</v>
      </c>
      <c r="C169" s="85" t="s">
        <v>435</v>
      </c>
      <c r="D169" s="92" t="s">
        <v>174</v>
      </c>
      <c r="E169" s="85" t="s">
        <v>35</v>
      </c>
      <c r="F169" s="85" t="s">
        <v>175</v>
      </c>
      <c r="G169" s="93"/>
      <c r="H169" s="93">
        <f>G169+'5º Medição'!H169</f>
        <v>0</v>
      </c>
      <c r="I169" s="94">
        <v>1598.6</v>
      </c>
      <c r="J169" s="94">
        <f t="shared" si="24"/>
        <v>2078.1799999999998</v>
      </c>
      <c r="K169" s="94">
        <f t="shared" si="19"/>
        <v>0</v>
      </c>
      <c r="L169" s="94">
        <f t="shared" si="20"/>
        <v>0</v>
      </c>
      <c r="M169" s="150">
        <f t="shared" si="21"/>
        <v>2.35</v>
      </c>
      <c r="N169" s="160">
        <f t="shared" si="22"/>
        <v>2078.1799999999998</v>
      </c>
      <c r="O169" s="160">
        <f t="shared" si="23"/>
        <v>4883.723</v>
      </c>
    </row>
    <row r="170" spans="1:15" s="3" customFormat="1" ht="24">
      <c r="A170" s="85" t="s">
        <v>472</v>
      </c>
      <c r="B170" s="85" t="s">
        <v>507</v>
      </c>
      <c r="C170" s="85" t="s">
        <v>436</v>
      </c>
      <c r="D170" s="92" t="s">
        <v>176</v>
      </c>
      <c r="E170" s="85" t="s">
        <v>35</v>
      </c>
      <c r="F170" s="85" t="s">
        <v>177</v>
      </c>
      <c r="G170" s="93"/>
      <c r="H170" s="93">
        <f>G170+'5º Medição'!H170</f>
        <v>0</v>
      </c>
      <c r="I170" s="94">
        <v>120.66</v>
      </c>
      <c r="J170" s="94">
        <f t="shared" si="24"/>
        <v>156.86000000000001</v>
      </c>
      <c r="K170" s="94">
        <f t="shared" si="19"/>
        <v>0</v>
      </c>
      <c r="L170" s="94">
        <f t="shared" si="20"/>
        <v>0</v>
      </c>
      <c r="M170" s="150">
        <f t="shared" si="21"/>
        <v>21.6</v>
      </c>
      <c r="N170" s="160">
        <f t="shared" si="22"/>
        <v>156.86000000000001</v>
      </c>
      <c r="O170" s="160">
        <f t="shared" si="23"/>
        <v>3388.1760000000004</v>
      </c>
    </row>
    <row r="171" spans="1:15" s="8" customFormat="1">
      <c r="A171" s="85" t="s">
        <v>31</v>
      </c>
      <c r="B171" s="85">
        <v>95</v>
      </c>
      <c r="C171" s="85" t="s">
        <v>437</v>
      </c>
      <c r="D171" s="92" t="s">
        <v>178</v>
      </c>
      <c r="E171" s="85" t="s">
        <v>11</v>
      </c>
      <c r="F171" s="85" t="s">
        <v>12</v>
      </c>
      <c r="G171" s="93"/>
      <c r="H171" s="93">
        <f>G171+'5º Medição'!H171</f>
        <v>0</v>
      </c>
      <c r="I171" s="94">
        <v>304.19</v>
      </c>
      <c r="J171" s="94">
        <f t="shared" si="24"/>
        <v>395.45</v>
      </c>
      <c r="K171" s="94">
        <f t="shared" si="19"/>
        <v>0</v>
      </c>
      <c r="L171" s="94">
        <f t="shared" si="20"/>
        <v>0</v>
      </c>
      <c r="M171" s="150">
        <f t="shared" si="21"/>
        <v>1</v>
      </c>
      <c r="N171" s="160">
        <f t="shared" si="22"/>
        <v>395.45</v>
      </c>
      <c r="O171" s="160">
        <f t="shared" si="23"/>
        <v>395.45</v>
      </c>
    </row>
    <row r="172" spans="1:15" s="8" customFormat="1" ht="48">
      <c r="A172" s="85" t="s">
        <v>31</v>
      </c>
      <c r="B172" s="85">
        <v>54</v>
      </c>
      <c r="C172" s="85" t="s">
        <v>438</v>
      </c>
      <c r="D172" s="92" t="s">
        <v>311</v>
      </c>
      <c r="E172" s="85" t="s">
        <v>11</v>
      </c>
      <c r="F172" s="85" t="s">
        <v>307</v>
      </c>
      <c r="G172" s="93"/>
      <c r="H172" s="93">
        <f>G172+'5º Medição'!H172</f>
        <v>0</v>
      </c>
      <c r="I172" s="94">
        <v>245.39</v>
      </c>
      <c r="J172" s="94">
        <f t="shared" si="24"/>
        <v>319.01</v>
      </c>
      <c r="K172" s="94">
        <f t="shared" si="19"/>
        <v>0</v>
      </c>
      <c r="L172" s="94">
        <f t="shared" si="20"/>
        <v>0</v>
      </c>
      <c r="M172" s="150">
        <f t="shared" si="21"/>
        <v>17</v>
      </c>
      <c r="N172" s="160">
        <f t="shared" si="22"/>
        <v>319.01</v>
      </c>
      <c r="O172" s="160">
        <f t="shared" si="23"/>
        <v>5423.17</v>
      </c>
    </row>
    <row r="173" spans="1:15" s="3" customFormat="1" ht="24">
      <c r="A173" s="85" t="s">
        <v>5</v>
      </c>
      <c r="B173" s="85" t="s">
        <v>179</v>
      </c>
      <c r="C173" s="85" t="s">
        <v>439</v>
      </c>
      <c r="D173" s="92" t="s">
        <v>180</v>
      </c>
      <c r="E173" s="85" t="s">
        <v>11</v>
      </c>
      <c r="F173" s="85" t="s">
        <v>154</v>
      </c>
      <c r="G173" s="93"/>
      <c r="H173" s="93">
        <f>G173+'5º Medição'!H173</f>
        <v>0</v>
      </c>
      <c r="I173" s="94">
        <v>59.19</v>
      </c>
      <c r="J173" s="94">
        <f t="shared" si="24"/>
        <v>76.95</v>
      </c>
      <c r="K173" s="94">
        <f t="shared" si="19"/>
        <v>0</v>
      </c>
      <c r="L173" s="94">
        <f t="shared" si="20"/>
        <v>0</v>
      </c>
      <c r="M173" s="150">
        <f t="shared" si="21"/>
        <v>5</v>
      </c>
      <c r="N173" s="160">
        <f t="shared" si="22"/>
        <v>76.95</v>
      </c>
      <c r="O173" s="160">
        <f t="shared" si="23"/>
        <v>384.75</v>
      </c>
    </row>
    <row r="174" spans="1:15" s="8" customFormat="1" ht="36">
      <c r="A174" s="85" t="s">
        <v>31</v>
      </c>
      <c r="B174" s="85">
        <v>55</v>
      </c>
      <c r="C174" s="85" t="s">
        <v>440</v>
      </c>
      <c r="D174" s="92" t="s">
        <v>181</v>
      </c>
      <c r="E174" s="85" t="s">
        <v>11</v>
      </c>
      <c r="F174" s="85" t="s">
        <v>149</v>
      </c>
      <c r="G174" s="93"/>
      <c r="H174" s="93">
        <f>G174+'5º Medição'!H174</f>
        <v>0</v>
      </c>
      <c r="I174" s="94">
        <v>245.39</v>
      </c>
      <c r="J174" s="94">
        <f t="shared" si="24"/>
        <v>319.01</v>
      </c>
      <c r="K174" s="94">
        <f t="shared" si="19"/>
        <v>0</v>
      </c>
      <c r="L174" s="94">
        <f t="shared" si="20"/>
        <v>0</v>
      </c>
      <c r="M174" s="150">
        <f t="shared" si="21"/>
        <v>10</v>
      </c>
      <c r="N174" s="160">
        <f t="shared" si="22"/>
        <v>319.01</v>
      </c>
      <c r="O174" s="160">
        <f t="shared" si="23"/>
        <v>3190.1</v>
      </c>
    </row>
    <row r="175" spans="1:15" s="8" customFormat="1" ht="24">
      <c r="A175" s="85" t="s">
        <v>5</v>
      </c>
      <c r="B175" s="85">
        <v>9535</v>
      </c>
      <c r="C175" s="85" t="s">
        <v>441</v>
      </c>
      <c r="D175" s="92" t="s">
        <v>182</v>
      </c>
      <c r="E175" s="85" t="s">
        <v>11</v>
      </c>
      <c r="F175" s="85" t="s">
        <v>116</v>
      </c>
      <c r="G175" s="93"/>
      <c r="H175" s="93">
        <f>G175+'5º Medição'!H175</f>
        <v>0</v>
      </c>
      <c r="I175" s="94">
        <v>127.79</v>
      </c>
      <c r="J175" s="94">
        <f t="shared" si="24"/>
        <v>166.13</v>
      </c>
      <c r="K175" s="94">
        <f t="shared" si="19"/>
        <v>0</v>
      </c>
      <c r="L175" s="94">
        <f t="shared" si="20"/>
        <v>0</v>
      </c>
      <c r="M175" s="150">
        <f t="shared" si="21"/>
        <v>3</v>
      </c>
      <c r="N175" s="160">
        <f t="shared" si="22"/>
        <v>166.13</v>
      </c>
      <c r="O175" s="160">
        <f t="shared" si="23"/>
        <v>498.39</v>
      </c>
    </row>
    <row r="176" spans="1:15" s="3" customFormat="1">
      <c r="A176" s="610" t="s">
        <v>188</v>
      </c>
      <c r="B176" s="611"/>
      <c r="C176" s="611"/>
      <c r="D176" s="611"/>
      <c r="E176" s="612"/>
      <c r="F176" s="85"/>
      <c r="G176" s="93"/>
      <c r="H176" s="93">
        <f>G176+'5º Medição'!H176</f>
        <v>0</v>
      </c>
      <c r="I176" s="94"/>
      <c r="J176" s="94"/>
      <c r="K176" s="94"/>
      <c r="L176" s="94">
        <f t="shared" si="20"/>
        <v>0</v>
      </c>
      <c r="M176" s="150">
        <f t="shared" si="21"/>
        <v>0</v>
      </c>
      <c r="N176" s="160">
        <f t="shared" si="22"/>
        <v>0</v>
      </c>
      <c r="O176" s="160">
        <f t="shared" si="23"/>
        <v>0</v>
      </c>
    </row>
    <row r="177" spans="1:15" s="3" customFormat="1" ht="24">
      <c r="A177" s="85" t="s">
        <v>5</v>
      </c>
      <c r="B177" s="85" t="s">
        <v>189</v>
      </c>
      <c r="C177" s="85" t="s">
        <v>442</v>
      </c>
      <c r="D177" s="92" t="s">
        <v>190</v>
      </c>
      <c r="E177" s="85" t="s">
        <v>11</v>
      </c>
      <c r="F177" s="85" t="s">
        <v>116</v>
      </c>
      <c r="G177" s="93"/>
      <c r="H177" s="93">
        <f>G177+'5º Medição'!H177</f>
        <v>0</v>
      </c>
      <c r="I177" s="94">
        <v>57.04</v>
      </c>
      <c r="J177" s="94">
        <f t="shared" si="24"/>
        <v>74.150000000000006</v>
      </c>
      <c r="K177" s="94">
        <f t="shared" si="19"/>
        <v>0</v>
      </c>
      <c r="L177" s="94">
        <f t="shared" si="20"/>
        <v>0</v>
      </c>
      <c r="M177" s="150">
        <f t="shared" si="21"/>
        <v>3</v>
      </c>
      <c r="N177" s="160">
        <f t="shared" si="22"/>
        <v>74.150000000000006</v>
      </c>
      <c r="O177" s="160">
        <f t="shared" si="23"/>
        <v>222.45000000000002</v>
      </c>
    </row>
    <row r="178" spans="1:15" s="3" customFormat="1" ht="36">
      <c r="A178" s="85" t="s">
        <v>5</v>
      </c>
      <c r="B178" s="85">
        <v>40729</v>
      </c>
      <c r="C178" s="85" t="s">
        <v>443</v>
      </c>
      <c r="D178" s="92" t="s">
        <v>191</v>
      </c>
      <c r="E178" s="85" t="s">
        <v>11</v>
      </c>
      <c r="F178" s="85" t="s">
        <v>192</v>
      </c>
      <c r="G178" s="93"/>
      <c r="H178" s="93">
        <f>G178+'5º Medição'!H178</f>
        <v>0</v>
      </c>
      <c r="I178" s="94">
        <v>133.66999999999999</v>
      </c>
      <c r="J178" s="94">
        <v>173.78</v>
      </c>
      <c r="K178" s="94">
        <f t="shared" si="19"/>
        <v>0</v>
      </c>
      <c r="L178" s="94">
        <f t="shared" si="20"/>
        <v>0</v>
      </c>
      <c r="M178" s="150">
        <f t="shared" si="21"/>
        <v>8</v>
      </c>
      <c r="N178" s="160">
        <f t="shared" si="22"/>
        <v>173.78</v>
      </c>
      <c r="O178" s="160">
        <f t="shared" si="23"/>
        <v>1390.24</v>
      </c>
    </row>
    <row r="179" spans="1:15" s="3" customFormat="1" ht="24">
      <c r="A179" s="85" t="s">
        <v>5</v>
      </c>
      <c r="B179" s="85" t="s">
        <v>193</v>
      </c>
      <c r="C179" s="85" t="s">
        <v>444</v>
      </c>
      <c r="D179" s="92" t="s">
        <v>194</v>
      </c>
      <c r="E179" s="85" t="s">
        <v>11</v>
      </c>
      <c r="F179" s="85" t="s">
        <v>195</v>
      </c>
      <c r="G179" s="93"/>
      <c r="H179" s="93">
        <f>G179+'5º Medição'!H179</f>
        <v>0</v>
      </c>
      <c r="I179" s="94">
        <v>66.84</v>
      </c>
      <c r="J179" s="94">
        <f t="shared" si="24"/>
        <v>86.89</v>
      </c>
      <c r="K179" s="94">
        <f t="shared" si="19"/>
        <v>0</v>
      </c>
      <c r="L179" s="94">
        <f t="shared" si="20"/>
        <v>0</v>
      </c>
      <c r="M179" s="150">
        <f t="shared" si="21"/>
        <v>20</v>
      </c>
      <c r="N179" s="160">
        <f t="shared" si="22"/>
        <v>86.89</v>
      </c>
      <c r="O179" s="160">
        <f t="shared" si="23"/>
        <v>1737.8</v>
      </c>
    </row>
    <row r="180" spans="1:15" s="3" customFormat="1" ht="24">
      <c r="A180" s="85" t="s">
        <v>472</v>
      </c>
      <c r="B180" s="85" t="s">
        <v>508</v>
      </c>
      <c r="C180" s="85" t="s">
        <v>445</v>
      </c>
      <c r="D180" s="92" t="s">
        <v>196</v>
      </c>
      <c r="E180" s="85" t="s">
        <v>11</v>
      </c>
      <c r="F180" s="85" t="s">
        <v>118</v>
      </c>
      <c r="G180" s="93"/>
      <c r="H180" s="93">
        <f>G180+'5º Medição'!H180</f>
        <v>0</v>
      </c>
      <c r="I180" s="94">
        <v>1992.15</v>
      </c>
      <c r="J180" s="94">
        <f t="shared" si="24"/>
        <v>2589.8000000000002</v>
      </c>
      <c r="K180" s="94">
        <f t="shared" si="19"/>
        <v>0</v>
      </c>
      <c r="L180" s="94">
        <f t="shared" si="20"/>
        <v>0</v>
      </c>
      <c r="M180" s="150">
        <f t="shared" si="21"/>
        <v>2</v>
      </c>
      <c r="N180" s="160">
        <f t="shared" si="22"/>
        <v>2589.8000000000002</v>
      </c>
      <c r="O180" s="160">
        <f t="shared" si="23"/>
        <v>5179.6000000000004</v>
      </c>
    </row>
    <row r="181" spans="1:15" s="3" customFormat="1" ht="24">
      <c r="A181" s="85" t="s">
        <v>5</v>
      </c>
      <c r="B181" s="85" t="s">
        <v>183</v>
      </c>
      <c r="C181" s="85" t="s">
        <v>446</v>
      </c>
      <c r="D181" s="92" t="s">
        <v>184</v>
      </c>
      <c r="E181" s="85" t="s">
        <v>11</v>
      </c>
      <c r="F181" s="85" t="s">
        <v>12</v>
      </c>
      <c r="G181" s="93"/>
      <c r="H181" s="93">
        <f>G181+'5º Medição'!H181</f>
        <v>0</v>
      </c>
      <c r="I181" s="94">
        <v>38.9</v>
      </c>
      <c r="J181" s="94">
        <f t="shared" si="24"/>
        <v>50.57</v>
      </c>
      <c r="K181" s="94">
        <f t="shared" si="19"/>
        <v>0</v>
      </c>
      <c r="L181" s="94">
        <f t="shared" si="20"/>
        <v>0</v>
      </c>
      <c r="M181" s="150">
        <f t="shared" si="21"/>
        <v>1</v>
      </c>
      <c r="N181" s="160">
        <f t="shared" si="22"/>
        <v>50.57</v>
      </c>
      <c r="O181" s="160">
        <f t="shared" si="23"/>
        <v>50.57</v>
      </c>
    </row>
    <row r="182" spans="1:15" s="3" customFormat="1">
      <c r="A182" s="85" t="s">
        <v>5</v>
      </c>
      <c r="B182" s="85">
        <v>72618</v>
      </c>
      <c r="C182" s="85" t="s">
        <v>447</v>
      </c>
      <c r="D182" s="92" t="s">
        <v>185</v>
      </c>
      <c r="E182" s="85" t="s">
        <v>11</v>
      </c>
      <c r="F182" s="85" t="s">
        <v>12</v>
      </c>
      <c r="G182" s="93"/>
      <c r="H182" s="93">
        <f>G182+'5º Medição'!H182</f>
        <v>0</v>
      </c>
      <c r="I182" s="94">
        <v>8.4700000000000006</v>
      </c>
      <c r="J182" s="94">
        <f t="shared" si="24"/>
        <v>11.01</v>
      </c>
      <c r="K182" s="94">
        <f t="shared" si="19"/>
        <v>0</v>
      </c>
      <c r="L182" s="94">
        <f t="shared" si="20"/>
        <v>0</v>
      </c>
      <c r="M182" s="150">
        <f t="shared" si="21"/>
        <v>1</v>
      </c>
      <c r="N182" s="160">
        <f t="shared" si="22"/>
        <v>11.01</v>
      </c>
      <c r="O182" s="160">
        <f t="shared" si="23"/>
        <v>11.01</v>
      </c>
    </row>
    <row r="183" spans="1:15" s="3" customFormat="1" ht="24">
      <c r="A183" s="85" t="s">
        <v>5</v>
      </c>
      <c r="B183" s="85" t="s">
        <v>186</v>
      </c>
      <c r="C183" s="85" t="s">
        <v>448</v>
      </c>
      <c r="D183" s="92" t="s">
        <v>187</v>
      </c>
      <c r="E183" s="85" t="s">
        <v>11</v>
      </c>
      <c r="F183" s="85" t="s">
        <v>118</v>
      </c>
      <c r="G183" s="93"/>
      <c r="H183" s="93">
        <f>G183+'5º Medição'!H183</f>
        <v>0</v>
      </c>
      <c r="I183" s="94">
        <v>35.18</v>
      </c>
      <c r="J183" s="94">
        <f t="shared" si="24"/>
        <v>45.73</v>
      </c>
      <c r="K183" s="94">
        <f t="shared" si="19"/>
        <v>0</v>
      </c>
      <c r="L183" s="94">
        <f t="shared" si="20"/>
        <v>0</v>
      </c>
      <c r="M183" s="150">
        <f t="shared" si="21"/>
        <v>2</v>
      </c>
      <c r="N183" s="160">
        <f t="shared" si="22"/>
        <v>45.73</v>
      </c>
      <c r="O183" s="160">
        <f t="shared" si="23"/>
        <v>91.46</v>
      </c>
    </row>
    <row r="184" spans="1:15" s="3" customFormat="1">
      <c r="A184" s="85" t="s">
        <v>5</v>
      </c>
      <c r="B184" s="85">
        <v>40777</v>
      </c>
      <c r="C184" s="85" t="s">
        <v>449</v>
      </c>
      <c r="D184" s="92" t="s">
        <v>197</v>
      </c>
      <c r="E184" s="85" t="s">
        <v>11</v>
      </c>
      <c r="F184" s="85" t="s">
        <v>128</v>
      </c>
      <c r="G184" s="93"/>
      <c r="H184" s="93">
        <f>G184+'5º Medição'!H184</f>
        <v>0</v>
      </c>
      <c r="I184" s="94">
        <v>27.64</v>
      </c>
      <c r="J184" s="94">
        <f t="shared" si="24"/>
        <v>35.93</v>
      </c>
      <c r="K184" s="94">
        <f t="shared" si="19"/>
        <v>0</v>
      </c>
      <c r="L184" s="94">
        <f t="shared" si="20"/>
        <v>0</v>
      </c>
      <c r="M184" s="150">
        <f t="shared" si="21"/>
        <v>11</v>
      </c>
      <c r="N184" s="160">
        <f t="shared" si="22"/>
        <v>35.93</v>
      </c>
      <c r="O184" s="160">
        <f t="shared" si="23"/>
        <v>395.23</v>
      </c>
    </row>
    <row r="185" spans="1:15" s="3" customFormat="1">
      <c r="A185" s="610" t="s">
        <v>198</v>
      </c>
      <c r="B185" s="611"/>
      <c r="C185" s="611"/>
      <c r="D185" s="611"/>
      <c r="E185" s="612"/>
      <c r="F185" s="85"/>
      <c r="G185" s="93"/>
      <c r="H185" s="93">
        <f>G185+'5º Medição'!H185</f>
        <v>0</v>
      </c>
      <c r="I185" s="94"/>
      <c r="J185" s="94"/>
      <c r="K185" s="94"/>
      <c r="L185" s="94">
        <f t="shared" si="20"/>
        <v>0</v>
      </c>
      <c r="M185" s="150">
        <f t="shared" si="21"/>
        <v>0</v>
      </c>
      <c r="N185" s="160">
        <f t="shared" si="22"/>
        <v>0</v>
      </c>
      <c r="O185" s="160">
        <f t="shared" si="23"/>
        <v>0</v>
      </c>
    </row>
    <row r="186" spans="1:15" s="3" customFormat="1" ht="24">
      <c r="A186" s="85" t="s">
        <v>5</v>
      </c>
      <c r="B186" s="85" t="s">
        <v>199</v>
      </c>
      <c r="C186" s="85" t="s">
        <v>450</v>
      </c>
      <c r="D186" s="92" t="s">
        <v>200</v>
      </c>
      <c r="E186" s="85" t="s">
        <v>121</v>
      </c>
      <c r="F186" s="85" t="s">
        <v>201</v>
      </c>
      <c r="G186" s="93"/>
      <c r="H186" s="93">
        <f>G186+'5º Medição'!H186</f>
        <v>0</v>
      </c>
      <c r="I186" s="94">
        <v>45.47</v>
      </c>
      <c r="J186" s="94">
        <v>59.12</v>
      </c>
      <c r="K186" s="94">
        <f t="shared" si="19"/>
        <v>0</v>
      </c>
      <c r="L186" s="94">
        <f t="shared" si="20"/>
        <v>0</v>
      </c>
      <c r="M186" s="150">
        <f t="shared" si="21"/>
        <v>38</v>
      </c>
      <c r="N186" s="160">
        <f t="shared" si="22"/>
        <v>59.12</v>
      </c>
      <c r="O186" s="160">
        <f t="shared" si="23"/>
        <v>2246.56</v>
      </c>
    </row>
    <row r="187" spans="1:15" s="3" customFormat="1" ht="24">
      <c r="A187" s="85" t="s">
        <v>472</v>
      </c>
      <c r="B187" s="85" t="s">
        <v>514</v>
      </c>
      <c r="C187" s="85" t="s">
        <v>451</v>
      </c>
      <c r="D187" s="92" t="s">
        <v>202</v>
      </c>
      <c r="E187" s="85" t="s">
        <v>11</v>
      </c>
      <c r="F187" s="85" t="s">
        <v>192</v>
      </c>
      <c r="G187" s="93"/>
      <c r="H187" s="93">
        <f>G187+'5º Medição'!H187</f>
        <v>0</v>
      </c>
      <c r="I187" s="94">
        <v>65.069999999999993</v>
      </c>
      <c r="J187" s="94">
        <v>84.6</v>
      </c>
      <c r="K187" s="94">
        <f t="shared" si="19"/>
        <v>0</v>
      </c>
      <c r="L187" s="94">
        <f t="shared" si="20"/>
        <v>0</v>
      </c>
      <c r="M187" s="150">
        <f t="shared" si="21"/>
        <v>8</v>
      </c>
      <c r="N187" s="160">
        <f t="shared" si="22"/>
        <v>84.6</v>
      </c>
      <c r="O187" s="160">
        <f t="shared" si="23"/>
        <v>676.8</v>
      </c>
    </row>
    <row r="188" spans="1:15" s="3" customFormat="1" ht="24">
      <c r="A188" s="85" t="s">
        <v>472</v>
      </c>
      <c r="B188" s="85" t="s">
        <v>515</v>
      </c>
      <c r="C188" s="85" t="s">
        <v>452</v>
      </c>
      <c r="D188" s="92" t="s">
        <v>203</v>
      </c>
      <c r="E188" s="85" t="s">
        <v>11</v>
      </c>
      <c r="F188" s="85" t="s">
        <v>201</v>
      </c>
      <c r="G188" s="93"/>
      <c r="H188" s="93">
        <f>G188+'5º Medição'!H188</f>
        <v>0</v>
      </c>
      <c r="I188" s="94">
        <v>45.47</v>
      </c>
      <c r="J188" s="94">
        <v>59.12</v>
      </c>
      <c r="K188" s="94">
        <f t="shared" si="19"/>
        <v>0</v>
      </c>
      <c r="L188" s="94">
        <f t="shared" si="20"/>
        <v>0</v>
      </c>
      <c r="M188" s="150">
        <f t="shared" si="21"/>
        <v>38</v>
      </c>
      <c r="N188" s="160">
        <f t="shared" si="22"/>
        <v>59.12</v>
      </c>
      <c r="O188" s="160">
        <f t="shared" si="23"/>
        <v>2246.56</v>
      </c>
    </row>
    <row r="189" spans="1:15" s="3" customFormat="1" ht="24">
      <c r="A189" s="85" t="s">
        <v>5</v>
      </c>
      <c r="B189" s="85" t="s">
        <v>204</v>
      </c>
      <c r="C189" s="85" t="s">
        <v>453</v>
      </c>
      <c r="D189" s="92" t="s">
        <v>205</v>
      </c>
      <c r="E189" s="85" t="s">
        <v>121</v>
      </c>
      <c r="F189" s="85" t="s">
        <v>192</v>
      </c>
      <c r="G189" s="93"/>
      <c r="H189" s="93">
        <f>G189+'5º Medição'!H189</f>
        <v>0</v>
      </c>
      <c r="I189" s="94">
        <v>55.27</v>
      </c>
      <c r="J189" s="94">
        <v>71.86</v>
      </c>
      <c r="K189" s="94">
        <f t="shared" si="19"/>
        <v>0</v>
      </c>
      <c r="L189" s="94">
        <f t="shared" si="20"/>
        <v>0</v>
      </c>
      <c r="M189" s="150">
        <f t="shared" si="21"/>
        <v>8</v>
      </c>
      <c r="N189" s="160">
        <f t="shared" si="22"/>
        <v>71.86</v>
      </c>
      <c r="O189" s="160">
        <f t="shared" si="23"/>
        <v>574.88</v>
      </c>
    </row>
    <row r="190" spans="1:15" s="3" customFormat="1">
      <c r="A190" s="610" t="s">
        <v>206</v>
      </c>
      <c r="B190" s="611"/>
      <c r="C190" s="611"/>
      <c r="D190" s="611"/>
      <c r="E190" s="612"/>
      <c r="F190" s="85"/>
      <c r="G190" s="93"/>
      <c r="H190" s="93">
        <f>G190+'5º Medição'!H190</f>
        <v>0</v>
      </c>
      <c r="I190" s="94"/>
      <c r="J190" s="94"/>
      <c r="K190" s="94"/>
      <c r="L190" s="94">
        <f t="shared" si="20"/>
        <v>0</v>
      </c>
      <c r="M190" s="150">
        <f t="shared" si="21"/>
        <v>0</v>
      </c>
      <c r="N190" s="160">
        <f t="shared" si="22"/>
        <v>0</v>
      </c>
      <c r="O190" s="160">
        <f t="shared" si="23"/>
        <v>0</v>
      </c>
    </row>
    <row r="191" spans="1:15" s="3" customFormat="1" ht="108">
      <c r="A191" s="85" t="s">
        <v>5</v>
      </c>
      <c r="B191" s="85" t="s">
        <v>207</v>
      </c>
      <c r="C191" s="85" t="s">
        <v>454</v>
      </c>
      <c r="D191" s="92" t="s">
        <v>312</v>
      </c>
      <c r="E191" s="85" t="s">
        <v>11</v>
      </c>
      <c r="F191" s="85" t="s">
        <v>313</v>
      </c>
      <c r="G191" s="93"/>
      <c r="H191" s="93">
        <f>G191+'5º Medição'!H191</f>
        <v>0</v>
      </c>
      <c r="I191" s="94">
        <v>126.15</v>
      </c>
      <c r="J191" s="94">
        <f t="shared" si="24"/>
        <v>164</v>
      </c>
      <c r="K191" s="94">
        <f t="shared" si="19"/>
        <v>0</v>
      </c>
      <c r="L191" s="94">
        <f t="shared" si="20"/>
        <v>0</v>
      </c>
      <c r="M191" s="150">
        <f t="shared" si="21"/>
        <v>22</v>
      </c>
      <c r="N191" s="160">
        <f t="shared" si="22"/>
        <v>164</v>
      </c>
      <c r="O191" s="160">
        <f t="shared" si="23"/>
        <v>3608</v>
      </c>
    </row>
    <row r="192" spans="1:15" s="3" customFormat="1" ht="48">
      <c r="A192" s="85" t="s">
        <v>5</v>
      </c>
      <c r="B192" s="85" t="s">
        <v>208</v>
      </c>
      <c r="C192" s="85" t="s">
        <v>455</v>
      </c>
      <c r="D192" s="92" t="s">
        <v>314</v>
      </c>
      <c r="E192" s="85" t="s">
        <v>35</v>
      </c>
      <c r="F192" s="85" t="s">
        <v>315</v>
      </c>
      <c r="G192" s="93"/>
      <c r="H192" s="93">
        <f>G192+'5º Medição'!H192</f>
        <v>0</v>
      </c>
      <c r="I192" s="94">
        <v>35.67</v>
      </c>
      <c r="J192" s="94">
        <v>46.38</v>
      </c>
      <c r="K192" s="94">
        <f t="shared" si="19"/>
        <v>0</v>
      </c>
      <c r="L192" s="94">
        <f t="shared" si="20"/>
        <v>0</v>
      </c>
      <c r="M192" s="150">
        <f t="shared" si="21"/>
        <v>30.4</v>
      </c>
      <c r="N192" s="160">
        <f t="shared" si="22"/>
        <v>46.38</v>
      </c>
      <c r="O192" s="160">
        <f t="shared" si="23"/>
        <v>1409.952</v>
      </c>
    </row>
    <row r="193" spans="1:16" s="3" customFormat="1" ht="36">
      <c r="A193" s="85" t="s">
        <v>5</v>
      </c>
      <c r="B193" s="85" t="s">
        <v>209</v>
      </c>
      <c r="C193" s="85" t="s">
        <v>456</v>
      </c>
      <c r="D193" s="92" t="s">
        <v>316</v>
      </c>
      <c r="E193" s="85" t="s">
        <v>35</v>
      </c>
      <c r="F193" s="85" t="s">
        <v>317</v>
      </c>
      <c r="G193" s="93"/>
      <c r="H193" s="93">
        <f>G193+'5º Medição'!H193</f>
        <v>0</v>
      </c>
      <c r="I193" s="94">
        <v>40.57</v>
      </c>
      <c r="J193" s="94">
        <v>52.75</v>
      </c>
      <c r="K193" s="94">
        <f t="shared" si="19"/>
        <v>0</v>
      </c>
      <c r="L193" s="94">
        <f t="shared" si="20"/>
        <v>0</v>
      </c>
      <c r="M193" s="150">
        <f t="shared" si="21"/>
        <v>186</v>
      </c>
      <c r="N193" s="160">
        <f t="shared" si="22"/>
        <v>52.75</v>
      </c>
      <c r="O193" s="160">
        <f t="shared" si="23"/>
        <v>9811.5</v>
      </c>
    </row>
    <row r="194" spans="1:16" s="3" customFormat="1">
      <c r="A194" s="113"/>
      <c r="B194" s="90"/>
      <c r="C194" s="90"/>
      <c r="D194" s="114" t="s">
        <v>266</v>
      </c>
      <c r="E194" s="90"/>
      <c r="F194" s="115"/>
      <c r="G194" s="116"/>
      <c r="H194" s="93">
        <f>G194+'5º Medição'!H194</f>
        <v>0</v>
      </c>
      <c r="I194" s="94"/>
      <c r="J194" s="94"/>
      <c r="K194" s="94"/>
      <c r="L194" s="94">
        <f t="shared" si="20"/>
        <v>0</v>
      </c>
      <c r="M194" s="150">
        <f t="shared" si="21"/>
        <v>0</v>
      </c>
      <c r="N194" s="160">
        <f t="shared" si="22"/>
        <v>0</v>
      </c>
      <c r="O194" s="160">
        <f t="shared" si="23"/>
        <v>0</v>
      </c>
    </row>
    <row r="195" spans="1:16" s="3" customFormat="1">
      <c r="A195" s="599" t="s">
        <v>326</v>
      </c>
      <c r="B195" s="600"/>
      <c r="C195" s="600"/>
      <c r="D195" s="600"/>
      <c r="E195" s="600"/>
      <c r="F195" s="601"/>
      <c r="G195" s="117"/>
      <c r="H195" s="93">
        <f>G195+'5º Medição'!H195</f>
        <v>0</v>
      </c>
      <c r="I195" s="98"/>
      <c r="J195" s="98"/>
      <c r="K195" s="94"/>
      <c r="L195" s="94">
        <f t="shared" si="20"/>
        <v>0</v>
      </c>
      <c r="M195" s="150">
        <f t="shared" si="21"/>
        <v>0</v>
      </c>
      <c r="N195" s="160">
        <f t="shared" si="22"/>
        <v>0</v>
      </c>
      <c r="O195" s="160">
        <f t="shared" si="23"/>
        <v>0</v>
      </c>
    </row>
    <row r="196" spans="1:16" s="3" customFormat="1" ht="24">
      <c r="A196" s="85" t="s">
        <v>472</v>
      </c>
      <c r="B196" s="85" t="s">
        <v>509</v>
      </c>
      <c r="C196" s="85" t="s">
        <v>457</v>
      </c>
      <c r="D196" s="92" t="s">
        <v>210</v>
      </c>
      <c r="E196" s="85" t="s">
        <v>35</v>
      </c>
      <c r="F196" s="85" t="s">
        <v>211</v>
      </c>
      <c r="G196" s="93"/>
      <c r="H196" s="93">
        <f>G196+'5º Medição'!H196</f>
        <v>0</v>
      </c>
      <c r="I196" s="94">
        <v>33.71</v>
      </c>
      <c r="J196" s="94">
        <v>43.83</v>
      </c>
      <c r="K196" s="94">
        <f t="shared" si="19"/>
        <v>0</v>
      </c>
      <c r="L196" s="94">
        <f t="shared" si="20"/>
        <v>0</v>
      </c>
      <c r="M196" s="150">
        <f t="shared" si="21"/>
        <v>30</v>
      </c>
      <c r="N196" s="160">
        <f t="shared" si="22"/>
        <v>43.83</v>
      </c>
      <c r="O196" s="160">
        <f t="shared" si="23"/>
        <v>1314.8999999999999</v>
      </c>
    </row>
    <row r="197" spans="1:16" s="3" customFormat="1" ht="24">
      <c r="A197" s="85" t="s">
        <v>5</v>
      </c>
      <c r="B197" s="85" t="s">
        <v>212</v>
      </c>
      <c r="C197" s="85" t="s">
        <v>458</v>
      </c>
      <c r="D197" s="92" t="s">
        <v>213</v>
      </c>
      <c r="E197" s="85" t="s">
        <v>11</v>
      </c>
      <c r="F197" s="85" t="s">
        <v>12</v>
      </c>
      <c r="G197" s="93"/>
      <c r="H197" s="93">
        <f>G197+'5º Medição'!H197</f>
        <v>0</v>
      </c>
      <c r="I197" s="94">
        <v>37.44</v>
      </c>
      <c r="J197" s="94">
        <f t="shared" si="24"/>
        <v>48.67</v>
      </c>
      <c r="K197" s="94">
        <f t="shared" si="19"/>
        <v>0</v>
      </c>
      <c r="L197" s="94">
        <f t="shared" si="20"/>
        <v>0</v>
      </c>
      <c r="M197" s="150">
        <f t="shared" si="21"/>
        <v>1</v>
      </c>
      <c r="N197" s="160">
        <f t="shared" si="22"/>
        <v>48.67</v>
      </c>
      <c r="O197" s="160">
        <f t="shared" si="23"/>
        <v>48.67</v>
      </c>
    </row>
    <row r="198" spans="1:16" s="8" customFormat="1" ht="24">
      <c r="A198" s="85" t="s">
        <v>31</v>
      </c>
      <c r="B198" s="85">
        <v>121</v>
      </c>
      <c r="C198" s="85" t="s">
        <v>459</v>
      </c>
      <c r="D198" s="92" t="s">
        <v>214</v>
      </c>
      <c r="E198" s="85" t="s">
        <v>11</v>
      </c>
      <c r="F198" s="85" t="s">
        <v>215</v>
      </c>
      <c r="G198" s="93"/>
      <c r="H198" s="93">
        <f>G198+'5º Medição'!H198</f>
        <v>0</v>
      </c>
      <c r="I198" s="94">
        <v>1108.5999999999999</v>
      </c>
      <c r="J198" s="94">
        <v>1441.17</v>
      </c>
      <c r="K198" s="94">
        <f t="shared" si="19"/>
        <v>0</v>
      </c>
      <c r="L198" s="94">
        <f t="shared" si="20"/>
        <v>0</v>
      </c>
      <c r="M198" s="150">
        <f t="shared" si="21"/>
        <v>14</v>
      </c>
      <c r="N198" s="160">
        <f t="shared" si="22"/>
        <v>1441.17</v>
      </c>
      <c r="O198" s="160">
        <f t="shared" si="23"/>
        <v>20176.38</v>
      </c>
    </row>
    <row r="199" spans="1:16" s="8" customFormat="1" ht="24">
      <c r="A199" s="85" t="s">
        <v>31</v>
      </c>
      <c r="B199" s="85">
        <v>123</v>
      </c>
      <c r="C199" s="85" t="s">
        <v>460</v>
      </c>
      <c r="D199" s="92" t="s">
        <v>216</v>
      </c>
      <c r="E199" s="85" t="s">
        <v>11</v>
      </c>
      <c r="F199" s="85" t="s">
        <v>118</v>
      </c>
      <c r="G199" s="93"/>
      <c r="H199" s="93">
        <f>G199+'5º Medição'!H199</f>
        <v>0</v>
      </c>
      <c r="I199" s="94">
        <v>1108.5999999999999</v>
      </c>
      <c r="J199" s="94">
        <v>1441.17</v>
      </c>
      <c r="K199" s="94">
        <f t="shared" si="19"/>
        <v>0</v>
      </c>
      <c r="L199" s="94">
        <f t="shared" si="20"/>
        <v>0</v>
      </c>
      <c r="M199" s="150">
        <f t="shared" si="21"/>
        <v>2</v>
      </c>
      <c r="N199" s="160">
        <f t="shared" si="22"/>
        <v>1441.17</v>
      </c>
      <c r="O199" s="160">
        <f t="shared" si="23"/>
        <v>2882.34</v>
      </c>
    </row>
    <row r="200" spans="1:16" s="3" customFormat="1">
      <c r="A200" s="85"/>
      <c r="B200" s="85"/>
      <c r="C200" s="85"/>
      <c r="D200" s="92" t="s">
        <v>266</v>
      </c>
      <c r="E200" s="85"/>
      <c r="F200" s="85"/>
      <c r="G200" s="93"/>
      <c r="H200" s="93">
        <f>G200+'5º Medição'!H200</f>
        <v>0</v>
      </c>
      <c r="I200" s="94"/>
      <c r="J200" s="94"/>
      <c r="K200" s="94"/>
      <c r="L200" s="94">
        <f t="shared" si="20"/>
        <v>0</v>
      </c>
      <c r="M200" s="150">
        <f t="shared" si="21"/>
        <v>0</v>
      </c>
      <c r="N200" s="160">
        <f t="shared" si="22"/>
        <v>0</v>
      </c>
      <c r="O200" s="160">
        <f t="shared" si="23"/>
        <v>0</v>
      </c>
    </row>
    <row r="201" spans="1:16" s="3" customFormat="1">
      <c r="A201" s="599" t="s">
        <v>325</v>
      </c>
      <c r="B201" s="600"/>
      <c r="C201" s="600"/>
      <c r="D201" s="600"/>
      <c r="E201" s="600"/>
      <c r="F201" s="601"/>
      <c r="G201" s="117"/>
      <c r="H201" s="93">
        <f>G201+'5º Medição'!H201</f>
        <v>0</v>
      </c>
      <c r="I201" s="98"/>
      <c r="J201" s="98"/>
      <c r="K201" s="94"/>
      <c r="L201" s="94">
        <f t="shared" si="20"/>
        <v>0</v>
      </c>
      <c r="M201" s="150">
        <f t="shared" si="21"/>
        <v>0</v>
      </c>
      <c r="N201" s="160">
        <f t="shared" si="22"/>
        <v>0</v>
      </c>
      <c r="O201" s="160">
        <f t="shared" si="23"/>
        <v>0</v>
      </c>
    </row>
    <row r="202" spans="1:16" s="3" customFormat="1" ht="84">
      <c r="A202" s="85" t="s">
        <v>472</v>
      </c>
      <c r="B202" s="85" t="s">
        <v>512</v>
      </c>
      <c r="C202" s="85" t="s">
        <v>461</v>
      </c>
      <c r="D202" s="92" t="s">
        <v>318</v>
      </c>
      <c r="E202" s="85" t="s">
        <v>11</v>
      </c>
      <c r="F202" s="85" t="s">
        <v>12</v>
      </c>
      <c r="G202" s="93"/>
      <c r="H202" s="93">
        <f>G202+'5º Medição'!H202</f>
        <v>0</v>
      </c>
      <c r="I202" s="94">
        <v>145.24</v>
      </c>
      <c r="J202" s="94">
        <f t="shared" si="24"/>
        <v>188.81</v>
      </c>
      <c r="K202" s="94">
        <f t="shared" si="19"/>
        <v>0</v>
      </c>
      <c r="L202" s="94">
        <f t="shared" si="20"/>
        <v>0</v>
      </c>
      <c r="M202" s="150">
        <f t="shared" si="21"/>
        <v>1</v>
      </c>
      <c r="N202" s="160">
        <f t="shared" si="22"/>
        <v>188.81</v>
      </c>
      <c r="O202" s="160">
        <f t="shared" si="23"/>
        <v>188.81</v>
      </c>
    </row>
    <row r="203" spans="1:16" s="3" customFormat="1" ht="60">
      <c r="A203" s="85" t="s">
        <v>472</v>
      </c>
      <c r="B203" s="85" t="s">
        <v>510</v>
      </c>
      <c r="C203" s="85" t="s">
        <v>462</v>
      </c>
      <c r="D203" s="92" t="s">
        <v>319</v>
      </c>
      <c r="E203" s="85" t="s">
        <v>11</v>
      </c>
      <c r="F203" s="85" t="s">
        <v>116</v>
      </c>
      <c r="G203" s="93"/>
      <c r="H203" s="93">
        <f>G203+'5º Medição'!H203</f>
        <v>0</v>
      </c>
      <c r="I203" s="94">
        <v>42.34</v>
      </c>
      <c r="J203" s="94">
        <f>ROUND(I203*1.3,2)</f>
        <v>55.04</v>
      </c>
      <c r="K203" s="94">
        <f t="shared" si="19"/>
        <v>0</v>
      </c>
      <c r="L203" s="94">
        <f t="shared" si="20"/>
        <v>0</v>
      </c>
      <c r="M203" s="150">
        <f t="shared" si="21"/>
        <v>3</v>
      </c>
      <c r="N203" s="160">
        <f t="shared" si="22"/>
        <v>55.04</v>
      </c>
      <c r="O203" s="160">
        <f t="shared" si="23"/>
        <v>165.12</v>
      </c>
    </row>
    <row r="204" spans="1:16" s="3" customFormat="1" ht="60">
      <c r="A204" s="85" t="s">
        <v>472</v>
      </c>
      <c r="B204" s="85" t="s">
        <v>511</v>
      </c>
      <c r="C204" s="85" t="s">
        <v>463</v>
      </c>
      <c r="D204" s="92" t="s">
        <v>320</v>
      </c>
      <c r="E204" s="85" t="s">
        <v>11</v>
      </c>
      <c r="F204" s="85" t="s">
        <v>154</v>
      </c>
      <c r="G204" s="93"/>
      <c r="H204" s="93">
        <f>G204+'5º Medição'!H204</f>
        <v>0</v>
      </c>
      <c r="I204" s="94">
        <v>43.74</v>
      </c>
      <c r="J204" s="94">
        <v>56.87</v>
      </c>
      <c r="K204" s="94">
        <f t="shared" si="19"/>
        <v>0</v>
      </c>
      <c r="L204" s="94">
        <f t="shared" si="20"/>
        <v>0</v>
      </c>
      <c r="M204" s="150">
        <f t="shared" si="21"/>
        <v>5</v>
      </c>
      <c r="N204" s="160">
        <f t="shared" si="22"/>
        <v>56.87</v>
      </c>
      <c r="O204" s="160">
        <f t="shared" si="23"/>
        <v>284.34999999999997</v>
      </c>
    </row>
    <row r="205" spans="1:16" s="3" customFormat="1" ht="72">
      <c r="A205" s="85" t="s">
        <v>472</v>
      </c>
      <c r="B205" s="85" t="s">
        <v>513</v>
      </c>
      <c r="C205" s="85" t="s">
        <v>464</v>
      </c>
      <c r="D205" s="92" t="s">
        <v>321</v>
      </c>
      <c r="E205" s="85" t="s">
        <v>11</v>
      </c>
      <c r="F205" s="85" t="s">
        <v>12</v>
      </c>
      <c r="G205" s="93"/>
      <c r="H205" s="93">
        <f>G205+'5º Medição'!H205</f>
        <v>0</v>
      </c>
      <c r="I205" s="94">
        <v>163.07</v>
      </c>
      <c r="J205" s="94">
        <v>212</v>
      </c>
      <c r="K205" s="94">
        <f t="shared" si="19"/>
        <v>0</v>
      </c>
      <c r="L205" s="94">
        <f t="shared" si="20"/>
        <v>0</v>
      </c>
      <c r="M205" s="150">
        <f t="shared" si="21"/>
        <v>1</v>
      </c>
      <c r="N205" s="160">
        <f t="shared" si="22"/>
        <v>212</v>
      </c>
      <c r="O205" s="160">
        <f t="shared" si="23"/>
        <v>212</v>
      </c>
    </row>
    <row r="206" spans="1:16" s="8" customFormat="1" ht="72">
      <c r="A206" s="85" t="s">
        <v>472</v>
      </c>
      <c r="B206" s="85" t="s">
        <v>511</v>
      </c>
      <c r="C206" s="85" t="s">
        <v>465</v>
      </c>
      <c r="D206" s="92" t="s">
        <v>322</v>
      </c>
      <c r="E206" s="85" t="s">
        <v>11</v>
      </c>
      <c r="F206" s="85" t="s">
        <v>323</v>
      </c>
      <c r="G206" s="93"/>
      <c r="H206" s="93">
        <f>G206+'5º Medição'!H206</f>
        <v>0</v>
      </c>
      <c r="I206" s="94">
        <v>42.34</v>
      </c>
      <c r="J206" s="94">
        <f t="shared" si="24"/>
        <v>55.04</v>
      </c>
      <c r="K206" s="94">
        <f t="shared" si="19"/>
        <v>0</v>
      </c>
      <c r="L206" s="94">
        <f t="shared" si="20"/>
        <v>0</v>
      </c>
      <c r="M206" s="150">
        <f t="shared" si="21"/>
        <v>21</v>
      </c>
      <c r="N206" s="160">
        <f t="shared" si="22"/>
        <v>55.04</v>
      </c>
      <c r="O206" s="160">
        <f t="shared" si="23"/>
        <v>1155.8399999999999</v>
      </c>
    </row>
    <row r="207" spans="1:16" s="8" customFormat="1" ht="72">
      <c r="A207" s="85" t="s">
        <v>472</v>
      </c>
      <c r="B207" s="85" t="s">
        <v>511</v>
      </c>
      <c r="C207" s="85" t="s">
        <v>466</v>
      </c>
      <c r="D207" s="92" t="s">
        <v>324</v>
      </c>
      <c r="E207" s="85" t="s">
        <v>11</v>
      </c>
      <c r="F207" s="85" t="s">
        <v>126</v>
      </c>
      <c r="G207" s="93"/>
      <c r="H207" s="93">
        <f>G207+'5º Medição'!H207</f>
        <v>0</v>
      </c>
      <c r="I207" s="94">
        <v>42.34</v>
      </c>
      <c r="J207" s="94">
        <f t="shared" si="24"/>
        <v>55.04</v>
      </c>
      <c r="K207" s="94">
        <f t="shared" si="19"/>
        <v>0</v>
      </c>
      <c r="L207" s="94">
        <f t="shared" si="20"/>
        <v>0</v>
      </c>
      <c r="M207" s="150">
        <f t="shared" si="21"/>
        <v>4</v>
      </c>
      <c r="N207" s="160">
        <f t="shared" si="22"/>
        <v>55.04</v>
      </c>
      <c r="O207" s="160">
        <f t="shared" si="23"/>
        <v>220.16</v>
      </c>
    </row>
    <row r="208" spans="1:16" s="3" customFormat="1">
      <c r="A208" s="113"/>
      <c r="B208" s="90"/>
      <c r="C208" s="90"/>
      <c r="D208" s="114" t="s">
        <v>266</v>
      </c>
      <c r="E208" s="90"/>
      <c r="F208" s="115"/>
      <c r="G208" s="116"/>
      <c r="H208" s="115"/>
      <c r="I208" s="94"/>
      <c r="J208" s="94"/>
      <c r="K208" s="94"/>
      <c r="L208" s="94">
        <f t="shared" ref="L208" si="25">H208*J208</f>
        <v>0</v>
      </c>
      <c r="M208" s="150">
        <f t="shared" ref="M208" si="26">F208-H208</f>
        <v>0</v>
      </c>
      <c r="O208" s="160">
        <f>SUM(O15:O207)</f>
        <v>415001.02309999976</v>
      </c>
      <c r="P208" s="160">
        <f>O208*0.0717</f>
        <v>29755.573356269982</v>
      </c>
    </row>
    <row r="209" spans="1:15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120"/>
      <c r="K209" s="120"/>
      <c r="L209" s="120"/>
    </row>
    <row r="210" spans="1:15" s="3" customFormat="1">
      <c r="A210" s="91"/>
      <c r="B210" s="91"/>
      <c r="C210" s="91"/>
      <c r="D210" s="118"/>
      <c r="E210" s="91"/>
      <c r="F210" s="91"/>
      <c r="G210" s="119"/>
      <c r="H210" s="91"/>
      <c r="I210" s="120"/>
      <c r="J210" s="120"/>
      <c r="K210" s="120"/>
      <c r="L210" s="120"/>
    </row>
    <row r="211" spans="1:15" s="3" customFormat="1">
      <c r="A211" s="599" t="s">
        <v>266</v>
      </c>
      <c r="B211" s="600"/>
      <c r="C211" s="600"/>
      <c r="D211" s="600"/>
      <c r="E211" s="600"/>
      <c r="F211" s="601"/>
      <c r="G211" s="117"/>
      <c r="H211" s="121"/>
      <c r="I211" s="122"/>
      <c r="J211" s="122"/>
      <c r="K211" s="123">
        <f>SUM(K15:K210)</f>
        <v>58463.030500000001</v>
      </c>
      <c r="L211" s="123">
        <f>SUM(L15:L208)</f>
        <v>235801.4621</v>
      </c>
      <c r="O211" s="160">
        <f>O208+L211</f>
        <v>650802.48519999976</v>
      </c>
    </row>
    <row r="216" spans="1:15">
      <c r="D216" s="158" t="s">
        <v>573</v>
      </c>
    </row>
    <row r="217" spans="1:15">
      <c r="D217" s="157" t="s">
        <v>574</v>
      </c>
    </row>
    <row r="218" spans="1:15">
      <c r="D218" s="157" t="s">
        <v>575</v>
      </c>
    </row>
  </sheetData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A45:F45"/>
    <mergeCell ref="A53:F53"/>
    <mergeCell ref="A56:F56"/>
    <mergeCell ref="A57:F57"/>
    <mergeCell ref="A62:F62"/>
    <mergeCell ref="A88:F88"/>
    <mergeCell ref="A109:F109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showZeros="0" zoomScale="80" zoomScaleNormal="80" workbookViewId="0">
      <selection activeCell="C3" sqref="C3:F3"/>
    </sheetView>
  </sheetViews>
  <sheetFormatPr defaultRowHeight="15"/>
  <cols>
    <col min="1" max="1" width="6.7109375" style="17" customWidth="1"/>
    <col min="2" max="2" width="8.5703125" style="84" customWidth="1"/>
    <col min="3" max="3" width="5.5703125" style="17" bestFit="1" customWidth="1"/>
    <col min="4" max="4" width="36.7109375" style="18" customWidth="1"/>
    <col min="5" max="5" width="5.42578125" style="17" bestFit="1" customWidth="1"/>
    <col min="6" max="6" width="9.42578125" style="17" customWidth="1"/>
    <col min="7" max="7" width="10.140625" style="74" customWidth="1"/>
    <col min="8" max="8" width="11" style="17" customWidth="1"/>
    <col min="9" max="9" width="13.140625" style="19" bestFit="1" customWidth="1"/>
    <col min="10" max="10" width="17.85546875" style="19" bestFit="1" customWidth="1"/>
    <col min="11" max="11" width="11.7109375" style="19" bestFit="1" customWidth="1"/>
    <col min="12" max="12" width="17" style="19" bestFit="1" customWidth="1"/>
    <col min="13" max="13" width="18.140625" style="19" bestFit="1" customWidth="1"/>
    <col min="14" max="14" width="11.5703125" customWidth="1"/>
    <col min="15" max="15" width="14" customWidth="1"/>
    <col min="16" max="16" width="16" customWidth="1"/>
    <col min="17" max="17" width="13" bestFit="1" customWidth="1"/>
    <col min="18" max="18" width="15.85546875" bestFit="1" customWidth="1"/>
    <col min="19" max="19" width="16.7109375" customWidth="1"/>
  </cols>
  <sheetData>
    <row r="1" spans="1:19">
      <c r="A1" s="543" t="str">
        <f>'6º Medição'!A1:L2</f>
        <v xml:space="preserve"> CONSTRUÇÃO UNIDADE BASICA DE SAUDE I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5"/>
    </row>
    <row r="2" spans="1:19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8"/>
    </row>
    <row r="3" spans="1:19" ht="15.75" customHeight="1">
      <c r="A3" s="549" t="s">
        <v>541</v>
      </c>
      <c r="B3" s="549"/>
      <c r="C3" s="642" t="s">
        <v>542</v>
      </c>
      <c r="D3" s="643"/>
      <c r="E3" s="643"/>
      <c r="F3" s="644"/>
      <c r="G3" s="638"/>
      <c r="H3" s="639"/>
      <c r="I3" s="645"/>
      <c r="J3" s="658"/>
      <c r="K3" s="646"/>
      <c r="L3" s="542" t="s">
        <v>545</v>
      </c>
      <c r="M3" s="542"/>
    </row>
    <row r="4" spans="1:19">
      <c r="A4" s="634"/>
      <c r="B4" s="634"/>
      <c r="C4" s="635"/>
      <c r="D4" s="635"/>
      <c r="E4" s="636" t="s">
        <v>559</v>
      </c>
      <c r="F4" s="636"/>
      <c r="G4" s="640"/>
      <c r="H4" s="641"/>
      <c r="I4" s="649"/>
      <c r="J4" s="659"/>
      <c r="K4" s="650"/>
      <c r="L4" s="637"/>
      <c r="M4" s="637"/>
    </row>
    <row r="5" spans="1:19">
      <c r="A5" s="620" t="s">
        <v>561</v>
      </c>
      <c r="B5" s="621"/>
      <c r="C5" s="576" t="s">
        <v>562</v>
      </c>
      <c r="D5" s="577"/>
      <c r="E5" s="593" t="s">
        <v>557</v>
      </c>
      <c r="F5" s="594"/>
      <c r="G5" s="578"/>
      <c r="H5" s="579"/>
      <c r="I5" s="583" t="s">
        <v>535</v>
      </c>
      <c r="J5" s="657"/>
      <c r="K5" s="584"/>
      <c r="L5" s="574">
        <v>650936.06999999995</v>
      </c>
      <c r="M5" s="575"/>
    </row>
    <row r="6" spans="1:19">
      <c r="A6" s="592"/>
      <c r="B6" s="585"/>
      <c r="C6" s="585"/>
      <c r="D6" s="586"/>
      <c r="E6" s="597"/>
      <c r="F6" s="598"/>
      <c r="G6" s="580"/>
      <c r="H6" s="581"/>
      <c r="I6" s="583" t="s">
        <v>581</v>
      </c>
      <c r="J6" s="657"/>
      <c r="K6" s="584"/>
      <c r="L6" s="651">
        <f>L210</f>
        <v>29755.260000000009</v>
      </c>
      <c r="M6" s="652"/>
      <c r="O6">
        <f>L6/L7</f>
        <v>7.1699247189784002E-2</v>
      </c>
    </row>
    <row r="7" spans="1:19">
      <c r="A7" s="606" t="s">
        <v>549</v>
      </c>
      <c r="B7" s="607"/>
      <c r="C7" s="607"/>
      <c r="D7" s="608"/>
      <c r="E7" s="633"/>
      <c r="F7" s="633"/>
      <c r="G7" s="587" t="s">
        <v>547</v>
      </c>
      <c r="H7" s="588"/>
      <c r="I7" s="604" t="s">
        <v>586</v>
      </c>
      <c r="J7" s="656"/>
      <c r="K7" s="605"/>
      <c r="L7" s="632">
        <f>J210</f>
        <v>415001.00999999983</v>
      </c>
      <c r="M7" s="632"/>
      <c r="P7" s="182">
        <f>L5+L6</f>
        <v>680691.33</v>
      </c>
    </row>
    <row r="8" spans="1:19">
      <c r="A8" s="591"/>
      <c r="B8" s="591"/>
      <c r="C8" s="591"/>
      <c r="D8" s="591"/>
      <c r="E8" s="595" t="s">
        <v>546</v>
      </c>
      <c r="F8" s="596"/>
      <c r="G8" s="589" t="s">
        <v>556</v>
      </c>
      <c r="H8" s="590"/>
      <c r="I8" s="604" t="s">
        <v>587</v>
      </c>
      <c r="J8" s="656"/>
      <c r="K8" s="605"/>
      <c r="L8" s="630">
        <f>L6+L7</f>
        <v>444756.26999999984</v>
      </c>
      <c r="M8" s="631"/>
    </row>
    <row r="9" spans="1:19">
      <c r="A9" s="75" t="s">
        <v>263</v>
      </c>
      <c r="B9" s="79"/>
      <c r="C9" s="615" t="s">
        <v>554</v>
      </c>
      <c r="D9" s="616"/>
      <c r="E9" s="613" t="s">
        <v>558</v>
      </c>
      <c r="F9" s="614"/>
      <c r="G9" s="587" t="s">
        <v>548</v>
      </c>
      <c r="H9" s="588"/>
      <c r="I9" s="604"/>
      <c r="J9" s="656"/>
      <c r="K9" s="605"/>
      <c r="L9" s="582"/>
      <c r="M9" s="582"/>
    </row>
    <row r="10" spans="1:19">
      <c r="A10" s="76"/>
      <c r="B10" s="80"/>
      <c r="C10" s="627"/>
      <c r="D10" s="627"/>
      <c r="E10" s="628"/>
      <c r="F10" s="628"/>
      <c r="G10" s="602">
        <v>41891</v>
      </c>
      <c r="H10" s="603"/>
      <c r="I10" s="625"/>
      <c r="J10" s="625"/>
      <c r="K10" s="625"/>
      <c r="L10" s="629"/>
      <c r="M10" s="629"/>
    </row>
    <row r="11" spans="1:19">
      <c r="A11" s="10"/>
      <c r="B11" s="81"/>
      <c r="C11" s="10"/>
      <c r="D11" s="11"/>
      <c r="E11" s="10"/>
      <c r="F11" s="10"/>
      <c r="G11" s="72"/>
      <c r="H11" s="10"/>
      <c r="I11" s="12"/>
      <c r="J11" s="12"/>
      <c r="K11" s="12"/>
      <c r="L11" s="12"/>
      <c r="M11" s="12"/>
    </row>
    <row r="12" spans="1:19" s="188" customFormat="1" ht="30" customHeight="1">
      <c r="A12" s="186" t="s">
        <v>265</v>
      </c>
      <c r="B12" s="184" t="s">
        <v>0</v>
      </c>
      <c r="C12" s="186" t="s">
        <v>1</v>
      </c>
      <c r="D12" s="183" t="s">
        <v>2</v>
      </c>
      <c r="E12" s="183" t="s">
        <v>3</v>
      </c>
      <c r="F12" s="183" t="s">
        <v>530</v>
      </c>
      <c r="G12" s="102" t="s">
        <v>530</v>
      </c>
      <c r="H12" s="183" t="s">
        <v>530</v>
      </c>
      <c r="I12" s="187" t="s">
        <v>553</v>
      </c>
      <c r="J12" s="187" t="s">
        <v>469</v>
      </c>
      <c r="K12" s="187" t="s">
        <v>584</v>
      </c>
      <c r="L12" s="187" t="s">
        <v>469</v>
      </c>
      <c r="M12" s="187" t="s">
        <v>469</v>
      </c>
      <c r="N12" s="188" t="s">
        <v>530</v>
      </c>
    </row>
    <row r="13" spans="1:19" s="1" customFormat="1" ht="36" customHeight="1">
      <c r="A13" s="32"/>
      <c r="B13" s="169"/>
      <c r="C13" s="32"/>
      <c r="D13" s="27"/>
      <c r="E13" s="166"/>
      <c r="F13" s="166" t="s">
        <v>529</v>
      </c>
      <c r="G13" s="71" t="s">
        <v>533</v>
      </c>
      <c r="H13" s="166" t="s">
        <v>532</v>
      </c>
      <c r="I13" s="185" t="s">
        <v>585</v>
      </c>
      <c r="J13" s="185" t="s">
        <v>585</v>
      </c>
      <c r="K13" s="167" t="s">
        <v>551</v>
      </c>
      <c r="L13" s="167" t="s">
        <v>584</v>
      </c>
      <c r="M13" s="167" t="s">
        <v>534</v>
      </c>
      <c r="N13" s="1" t="s">
        <v>578</v>
      </c>
    </row>
    <row r="14" spans="1:19" ht="25.5">
      <c r="A14" s="41"/>
      <c r="B14" s="83"/>
      <c r="C14" s="78">
        <v>1</v>
      </c>
      <c r="D14" s="77" t="s">
        <v>4</v>
      </c>
      <c r="E14" s="41"/>
      <c r="F14" s="41"/>
      <c r="G14" s="73"/>
      <c r="H14" s="68"/>
      <c r="I14" s="44"/>
      <c r="J14" s="44"/>
      <c r="K14" s="44"/>
      <c r="L14" s="67"/>
      <c r="M14" s="67"/>
      <c r="S14" s="189">
        <f>SUM(J15:J19)</f>
        <v>731.74</v>
      </c>
    </row>
    <row r="15" spans="1:19" s="3" customFormat="1" ht="48">
      <c r="A15" s="85" t="s">
        <v>5</v>
      </c>
      <c r="B15" s="85" t="s">
        <v>6</v>
      </c>
      <c r="C15" s="85" t="s">
        <v>327</v>
      </c>
      <c r="D15" s="92" t="s">
        <v>218</v>
      </c>
      <c r="E15" s="85" t="s">
        <v>29</v>
      </c>
      <c r="F15" s="93">
        <f>'6º Medição'!M15</f>
        <v>0</v>
      </c>
      <c r="G15" s="93">
        <f>F15</f>
        <v>0</v>
      </c>
      <c r="H15" s="93"/>
      <c r="I15" s="94">
        <f>'7º MEDIÇÃO'!J15</f>
        <v>211.79</v>
      </c>
      <c r="J15" s="94">
        <f>ROUND(G15*I15,2)</f>
        <v>0</v>
      </c>
      <c r="K15" s="94">
        <f>ROUND(I15*0.0717,2)</f>
        <v>15.19</v>
      </c>
      <c r="L15" s="94">
        <f>ROUND(G15*K15,2)</f>
        <v>0</v>
      </c>
      <c r="M15" s="94">
        <f>ROUND((I15+K15)*G15,2)</f>
        <v>0</v>
      </c>
      <c r="N15" s="150">
        <f>F15-H15</f>
        <v>0</v>
      </c>
      <c r="O15" s="160">
        <f>K15</f>
        <v>15.19</v>
      </c>
      <c r="P15" s="160">
        <f>N15*O15</f>
        <v>0</v>
      </c>
      <c r="Q15" s="160">
        <f>'7º MEDIÇÃO'!J15</f>
        <v>211.79</v>
      </c>
      <c r="R15" s="160">
        <f>N15*Q15</f>
        <v>0</v>
      </c>
    </row>
    <row r="16" spans="1:19" s="3" customFormat="1" ht="48">
      <c r="A16" s="85" t="s">
        <v>5</v>
      </c>
      <c r="B16" s="85" t="s">
        <v>7</v>
      </c>
      <c r="C16" s="85" t="s">
        <v>328</v>
      </c>
      <c r="D16" s="92" t="s">
        <v>220</v>
      </c>
      <c r="E16" s="85" t="s">
        <v>29</v>
      </c>
      <c r="F16" s="93">
        <f>'6º Medição'!M16</f>
        <v>0</v>
      </c>
      <c r="G16" s="93">
        <f t="shared" ref="G16:G78" si="0">F16</f>
        <v>0</v>
      </c>
      <c r="H16" s="93"/>
      <c r="I16" s="94">
        <f>'7º MEDIÇÃO'!J16</f>
        <v>10.89</v>
      </c>
      <c r="J16" s="94">
        <f t="shared" ref="J16:J78" si="1">ROUND(G16*I16,2)</f>
        <v>0</v>
      </c>
      <c r="K16" s="94">
        <f t="shared" ref="K16:K78" si="2">ROUND(I16*0.0717,2)</f>
        <v>0.78</v>
      </c>
      <c r="L16" s="94">
        <f t="shared" ref="L16:L78" si="3">ROUND(G16*K16,2)</f>
        <v>0</v>
      </c>
      <c r="M16" s="94">
        <f t="shared" ref="M16:M78" si="4">ROUND((I16+K16)*G16,2)</f>
        <v>0</v>
      </c>
      <c r="N16" s="150">
        <f t="shared" ref="N16:N78" si="5">F16-H16</f>
        <v>0</v>
      </c>
      <c r="O16" s="160">
        <f t="shared" ref="O16:O78" si="6">K16</f>
        <v>0.78</v>
      </c>
      <c r="P16" s="160">
        <f t="shared" ref="P16:P78" si="7">N16*O16</f>
        <v>0</v>
      </c>
      <c r="Q16" s="160">
        <f>'7º MEDIÇÃO'!J16</f>
        <v>10.89</v>
      </c>
      <c r="R16" s="160">
        <f t="shared" ref="R16:R78" si="8">N16*Q16</f>
        <v>0</v>
      </c>
    </row>
    <row r="17" spans="1:19" s="3" customFormat="1" ht="48">
      <c r="A17" s="85" t="s">
        <v>5</v>
      </c>
      <c r="B17" s="85" t="s">
        <v>8</v>
      </c>
      <c r="C17" s="85" t="s">
        <v>329</v>
      </c>
      <c r="D17" s="92" t="s">
        <v>222</v>
      </c>
      <c r="E17" s="85" t="s">
        <v>11</v>
      </c>
      <c r="F17" s="93">
        <f>'6º Medição'!M17</f>
        <v>0</v>
      </c>
      <c r="G17" s="93">
        <f t="shared" si="0"/>
        <v>0</v>
      </c>
      <c r="H17" s="93"/>
      <c r="I17" s="94">
        <f>'7º MEDIÇÃO'!J17</f>
        <v>1305.04</v>
      </c>
      <c r="J17" s="94">
        <f t="shared" si="1"/>
        <v>0</v>
      </c>
      <c r="K17" s="94">
        <f t="shared" si="2"/>
        <v>93.57</v>
      </c>
      <c r="L17" s="94">
        <f t="shared" si="3"/>
        <v>0</v>
      </c>
      <c r="M17" s="94">
        <f t="shared" si="4"/>
        <v>0</v>
      </c>
      <c r="N17" s="150">
        <f t="shared" si="5"/>
        <v>0</v>
      </c>
      <c r="O17" s="160">
        <f t="shared" si="6"/>
        <v>93.57</v>
      </c>
      <c r="P17" s="160">
        <f t="shared" si="7"/>
        <v>0</v>
      </c>
      <c r="Q17" s="160">
        <f>'7º MEDIÇÃO'!J17</f>
        <v>1305.04</v>
      </c>
      <c r="R17" s="160">
        <f t="shared" si="8"/>
        <v>0</v>
      </c>
    </row>
    <row r="18" spans="1:19" s="3" customFormat="1" ht="24">
      <c r="A18" s="85" t="s">
        <v>5</v>
      </c>
      <c r="B18" s="85" t="s">
        <v>9</v>
      </c>
      <c r="C18" s="85" t="s">
        <v>330</v>
      </c>
      <c r="D18" s="92" t="s">
        <v>10</v>
      </c>
      <c r="E18" s="85" t="s">
        <v>11</v>
      </c>
      <c r="F18" s="93">
        <f>'6º Medição'!M18</f>
        <v>1</v>
      </c>
      <c r="G18" s="93">
        <f t="shared" si="0"/>
        <v>1</v>
      </c>
      <c r="H18" s="93"/>
      <c r="I18" s="94">
        <f>'7º MEDIÇÃO'!J18</f>
        <v>731.74</v>
      </c>
      <c r="J18" s="94">
        <f t="shared" si="1"/>
        <v>731.74</v>
      </c>
      <c r="K18" s="94">
        <f t="shared" si="2"/>
        <v>52.47</v>
      </c>
      <c r="L18" s="94">
        <f t="shared" si="3"/>
        <v>52.47</v>
      </c>
      <c r="M18" s="94">
        <f t="shared" si="4"/>
        <v>784.21</v>
      </c>
      <c r="N18" s="150">
        <f t="shared" si="5"/>
        <v>1</v>
      </c>
      <c r="O18" s="160">
        <f t="shared" si="6"/>
        <v>52.47</v>
      </c>
      <c r="P18" s="160">
        <f t="shared" si="7"/>
        <v>52.47</v>
      </c>
      <c r="Q18" s="160">
        <f>'7º MEDIÇÃO'!J18</f>
        <v>731.74</v>
      </c>
      <c r="R18" s="160">
        <f t="shared" si="8"/>
        <v>731.74</v>
      </c>
    </row>
    <row r="19" spans="1:19" s="3" customFormat="1" ht="24">
      <c r="A19" s="85" t="s">
        <v>5</v>
      </c>
      <c r="B19" s="85">
        <v>73658</v>
      </c>
      <c r="C19" s="85" t="s">
        <v>331</v>
      </c>
      <c r="D19" s="92" t="s">
        <v>13</v>
      </c>
      <c r="E19" s="85" t="s">
        <v>11</v>
      </c>
      <c r="F19" s="93">
        <f>'6º Medição'!M19</f>
        <v>0</v>
      </c>
      <c r="G19" s="93">
        <f t="shared" si="0"/>
        <v>0</v>
      </c>
      <c r="H19" s="93"/>
      <c r="I19" s="94">
        <f>'7º MEDIÇÃO'!J19</f>
        <v>540.64</v>
      </c>
      <c r="J19" s="94">
        <f t="shared" si="1"/>
        <v>0</v>
      </c>
      <c r="K19" s="94">
        <f t="shared" si="2"/>
        <v>38.76</v>
      </c>
      <c r="L19" s="94">
        <f t="shared" si="3"/>
        <v>0</v>
      </c>
      <c r="M19" s="94">
        <f t="shared" si="4"/>
        <v>0</v>
      </c>
      <c r="N19" s="150">
        <f t="shared" si="5"/>
        <v>0</v>
      </c>
      <c r="O19" s="160">
        <f t="shared" si="6"/>
        <v>38.76</v>
      </c>
      <c r="P19" s="160">
        <f t="shared" si="7"/>
        <v>0</v>
      </c>
      <c r="Q19" s="160">
        <f>'7º MEDIÇÃO'!J19</f>
        <v>540.64</v>
      </c>
      <c r="R19" s="160">
        <f t="shared" si="8"/>
        <v>0</v>
      </c>
    </row>
    <row r="20" spans="1:19" s="3" customFormat="1">
      <c r="A20" s="626"/>
      <c r="B20" s="626"/>
      <c r="C20" s="626"/>
      <c r="D20" s="626"/>
      <c r="E20" s="626"/>
      <c r="F20" s="93">
        <f>'6º Medição'!M20</f>
        <v>0</v>
      </c>
      <c r="G20" s="93">
        <f t="shared" si="0"/>
        <v>0</v>
      </c>
      <c r="H20" s="93"/>
      <c r="I20" s="94">
        <f>'7º MEDIÇÃO'!J20</f>
        <v>0</v>
      </c>
      <c r="J20" s="94">
        <f t="shared" si="1"/>
        <v>0</v>
      </c>
      <c r="K20" s="94">
        <f t="shared" si="2"/>
        <v>0</v>
      </c>
      <c r="L20" s="94">
        <f t="shared" si="3"/>
        <v>0</v>
      </c>
      <c r="M20" s="94">
        <f t="shared" si="4"/>
        <v>0</v>
      </c>
      <c r="N20" s="150">
        <f t="shared" si="5"/>
        <v>0</v>
      </c>
      <c r="O20" s="160">
        <f t="shared" si="6"/>
        <v>0</v>
      </c>
      <c r="P20" s="160">
        <f t="shared" si="7"/>
        <v>0</v>
      </c>
      <c r="Q20" s="160">
        <f>'7º MEDIÇÃO'!J20</f>
        <v>0</v>
      </c>
      <c r="R20" s="160">
        <f t="shared" si="8"/>
        <v>0</v>
      </c>
    </row>
    <row r="21" spans="1:19" s="3" customFormat="1">
      <c r="A21" s="86"/>
      <c r="B21" s="86"/>
      <c r="C21" s="95">
        <v>2</v>
      </c>
      <c r="D21" s="96" t="s">
        <v>14</v>
      </c>
      <c r="E21" s="86"/>
      <c r="F21" s="93">
        <f>'6º Medição'!M21</f>
        <v>0</v>
      </c>
      <c r="G21" s="93">
        <f t="shared" si="0"/>
        <v>0</v>
      </c>
      <c r="H21" s="93"/>
      <c r="I21" s="94">
        <f>'7º MEDIÇÃO'!J21</f>
        <v>0</v>
      </c>
      <c r="J21" s="94">
        <f t="shared" si="1"/>
        <v>0</v>
      </c>
      <c r="K21" s="94">
        <f t="shared" si="2"/>
        <v>0</v>
      </c>
      <c r="L21" s="94">
        <f t="shared" si="3"/>
        <v>0</v>
      </c>
      <c r="M21" s="94">
        <f t="shared" si="4"/>
        <v>0</v>
      </c>
      <c r="N21" s="150">
        <f t="shared" si="5"/>
        <v>0</v>
      </c>
      <c r="O21" s="160">
        <f t="shared" si="6"/>
        <v>0</v>
      </c>
      <c r="P21" s="160">
        <f t="shared" si="7"/>
        <v>0</v>
      </c>
      <c r="Q21" s="160">
        <f>'7º MEDIÇÃO'!J21</f>
        <v>0</v>
      </c>
      <c r="R21" s="160">
        <f t="shared" si="8"/>
        <v>0</v>
      </c>
      <c r="S21" s="191">
        <f>SUM(M21:M27)</f>
        <v>0</v>
      </c>
    </row>
    <row r="22" spans="1:19" s="3" customFormat="1" ht="24">
      <c r="A22" s="85" t="s">
        <v>5</v>
      </c>
      <c r="B22" s="85" t="s">
        <v>15</v>
      </c>
      <c r="C22" s="85" t="s">
        <v>332</v>
      </c>
      <c r="D22" s="92" t="s">
        <v>16</v>
      </c>
      <c r="E22" s="85" t="s">
        <v>17</v>
      </c>
      <c r="F22" s="93">
        <f>'6º Medição'!M22</f>
        <v>0</v>
      </c>
      <c r="G22" s="93">
        <f t="shared" si="0"/>
        <v>0</v>
      </c>
      <c r="H22" s="93"/>
      <c r="I22" s="94">
        <f>'7º MEDIÇÃO'!J22</f>
        <v>24.65</v>
      </c>
      <c r="J22" s="94">
        <f t="shared" si="1"/>
        <v>0</v>
      </c>
      <c r="K22" s="94">
        <f t="shared" si="2"/>
        <v>1.77</v>
      </c>
      <c r="L22" s="94">
        <f t="shared" si="3"/>
        <v>0</v>
      </c>
      <c r="M22" s="94">
        <f t="shared" si="4"/>
        <v>0</v>
      </c>
      <c r="N22" s="150">
        <f t="shared" si="5"/>
        <v>0</v>
      </c>
      <c r="O22" s="160">
        <f t="shared" si="6"/>
        <v>1.77</v>
      </c>
      <c r="P22" s="160">
        <f t="shared" si="7"/>
        <v>0</v>
      </c>
      <c r="Q22" s="160">
        <f>'7º MEDIÇÃO'!J22</f>
        <v>24.65</v>
      </c>
      <c r="R22" s="160">
        <f t="shared" si="8"/>
        <v>0</v>
      </c>
    </row>
    <row r="23" spans="1:19" s="3" customFormat="1" ht="24">
      <c r="A23" s="85" t="s">
        <v>5</v>
      </c>
      <c r="B23" s="85">
        <v>72920</v>
      </c>
      <c r="C23" s="85" t="s">
        <v>333</v>
      </c>
      <c r="D23" s="92" t="s">
        <v>19</v>
      </c>
      <c r="E23" s="85" t="s">
        <v>17</v>
      </c>
      <c r="F23" s="93">
        <f>'6º Medição'!M23</f>
        <v>0</v>
      </c>
      <c r="G23" s="93">
        <f t="shared" si="0"/>
        <v>0</v>
      </c>
      <c r="H23" s="93"/>
      <c r="I23" s="94">
        <f>'7º MEDIÇÃO'!J23</f>
        <v>11.93</v>
      </c>
      <c r="J23" s="94">
        <f t="shared" si="1"/>
        <v>0</v>
      </c>
      <c r="K23" s="94">
        <f t="shared" si="2"/>
        <v>0.86</v>
      </c>
      <c r="L23" s="94">
        <f t="shared" si="3"/>
        <v>0</v>
      </c>
      <c r="M23" s="94">
        <f t="shared" si="4"/>
        <v>0</v>
      </c>
      <c r="N23" s="150">
        <f t="shared" si="5"/>
        <v>0</v>
      </c>
      <c r="O23" s="160">
        <f t="shared" si="6"/>
        <v>0.86</v>
      </c>
      <c r="P23" s="160">
        <f t="shared" si="7"/>
        <v>0</v>
      </c>
      <c r="Q23" s="160">
        <f>'7º MEDIÇÃO'!J23</f>
        <v>11.93</v>
      </c>
      <c r="R23" s="160">
        <f t="shared" si="8"/>
        <v>0</v>
      </c>
    </row>
    <row r="24" spans="1:19" s="3" customFormat="1" ht="24">
      <c r="A24" s="85" t="s">
        <v>5</v>
      </c>
      <c r="B24" s="85">
        <v>72898</v>
      </c>
      <c r="C24" s="85" t="s">
        <v>334</v>
      </c>
      <c r="D24" s="92" t="s">
        <v>21</v>
      </c>
      <c r="E24" s="85" t="s">
        <v>17</v>
      </c>
      <c r="F24" s="93">
        <f>'6º Medição'!M24</f>
        <v>0</v>
      </c>
      <c r="G24" s="93">
        <f t="shared" si="0"/>
        <v>0</v>
      </c>
      <c r="H24" s="93"/>
      <c r="I24" s="94">
        <f>'7º MEDIÇÃO'!J24</f>
        <v>5.49</v>
      </c>
      <c r="J24" s="94">
        <f t="shared" si="1"/>
        <v>0</v>
      </c>
      <c r="K24" s="94">
        <f t="shared" si="2"/>
        <v>0.39</v>
      </c>
      <c r="L24" s="94">
        <f t="shared" si="3"/>
        <v>0</v>
      </c>
      <c r="M24" s="94">
        <f t="shared" si="4"/>
        <v>0</v>
      </c>
      <c r="N24" s="150">
        <f t="shared" si="5"/>
        <v>0</v>
      </c>
      <c r="O24" s="160">
        <f t="shared" si="6"/>
        <v>0.39</v>
      </c>
      <c r="P24" s="160">
        <f t="shared" si="7"/>
        <v>0</v>
      </c>
      <c r="Q24" s="160">
        <f>'7º MEDIÇÃO'!J24</f>
        <v>5.49</v>
      </c>
      <c r="R24" s="160">
        <f t="shared" si="8"/>
        <v>0</v>
      </c>
    </row>
    <row r="25" spans="1:19" s="3" customFormat="1" ht="36">
      <c r="A25" s="85" t="s">
        <v>5</v>
      </c>
      <c r="B25" s="85">
        <v>72900</v>
      </c>
      <c r="C25" s="85" t="s">
        <v>335</v>
      </c>
      <c r="D25" s="92" t="s">
        <v>23</v>
      </c>
      <c r="E25" s="85" t="s">
        <v>17</v>
      </c>
      <c r="F25" s="93">
        <f>'6º Medição'!M25</f>
        <v>0</v>
      </c>
      <c r="G25" s="93">
        <f t="shared" si="0"/>
        <v>0</v>
      </c>
      <c r="H25" s="93"/>
      <c r="I25" s="94">
        <f>'7º MEDIÇÃO'!J25</f>
        <v>2.95</v>
      </c>
      <c r="J25" s="94">
        <f t="shared" si="1"/>
        <v>0</v>
      </c>
      <c r="K25" s="94">
        <f t="shared" si="2"/>
        <v>0.21</v>
      </c>
      <c r="L25" s="94">
        <f t="shared" si="3"/>
        <v>0</v>
      </c>
      <c r="M25" s="94">
        <f t="shared" si="4"/>
        <v>0</v>
      </c>
      <c r="N25" s="150">
        <f t="shared" si="5"/>
        <v>0</v>
      </c>
      <c r="O25" s="160">
        <f t="shared" si="6"/>
        <v>0.21</v>
      </c>
      <c r="P25" s="160">
        <f t="shared" si="7"/>
        <v>0</v>
      </c>
      <c r="Q25" s="160">
        <f>'7º MEDIÇÃO'!J25</f>
        <v>2.95</v>
      </c>
      <c r="R25" s="160">
        <f t="shared" si="8"/>
        <v>0</v>
      </c>
    </row>
    <row r="26" spans="1:19" s="3" customFormat="1" ht="15" customHeight="1">
      <c r="A26" s="610"/>
      <c r="B26" s="611"/>
      <c r="C26" s="611"/>
      <c r="D26" s="611"/>
      <c r="E26" s="612"/>
      <c r="F26" s="93">
        <f>'6º Medição'!M26</f>
        <v>0</v>
      </c>
      <c r="G26" s="93">
        <f t="shared" si="0"/>
        <v>0</v>
      </c>
      <c r="H26" s="93"/>
      <c r="I26" s="94"/>
      <c r="J26" s="94"/>
      <c r="K26" s="94"/>
      <c r="L26" s="94"/>
      <c r="M26" s="94"/>
      <c r="N26" s="150">
        <f t="shared" si="5"/>
        <v>0</v>
      </c>
      <c r="O26" s="160">
        <f t="shared" si="6"/>
        <v>0</v>
      </c>
      <c r="P26" s="160">
        <f t="shared" si="7"/>
        <v>0</v>
      </c>
      <c r="Q26" s="160">
        <f>'7º MEDIÇÃO'!J26</f>
        <v>0</v>
      </c>
      <c r="R26" s="160">
        <f t="shared" si="8"/>
        <v>0</v>
      </c>
    </row>
    <row r="27" spans="1:19" s="3" customFormat="1">
      <c r="A27" s="86"/>
      <c r="B27" s="86"/>
      <c r="C27" s="125">
        <v>3</v>
      </c>
      <c r="D27" s="124" t="s">
        <v>24</v>
      </c>
      <c r="E27" s="86"/>
      <c r="F27" s="93">
        <f>'6º Medição'!M27</f>
        <v>0</v>
      </c>
      <c r="G27" s="93">
        <f t="shared" si="0"/>
        <v>0</v>
      </c>
      <c r="H27" s="93"/>
      <c r="I27" s="94"/>
      <c r="J27" s="94"/>
      <c r="K27" s="94"/>
      <c r="L27" s="94"/>
      <c r="M27" s="94"/>
      <c r="N27" s="150">
        <f t="shared" si="5"/>
        <v>0</v>
      </c>
      <c r="O27" s="160">
        <f t="shared" si="6"/>
        <v>0</v>
      </c>
      <c r="P27" s="160">
        <f t="shared" si="7"/>
        <v>0</v>
      </c>
      <c r="Q27" s="160">
        <f>'7º MEDIÇÃO'!J27</f>
        <v>0</v>
      </c>
      <c r="R27" s="160">
        <f t="shared" si="8"/>
        <v>0</v>
      </c>
      <c r="S27" s="191">
        <f>SUM(J28:J33)</f>
        <v>39046.839999999997</v>
      </c>
    </row>
    <row r="28" spans="1:19" s="3" customFormat="1" ht="36">
      <c r="A28" s="85" t="s">
        <v>5</v>
      </c>
      <c r="B28" s="85" t="s">
        <v>25</v>
      </c>
      <c r="C28" s="85" t="s">
        <v>336</v>
      </c>
      <c r="D28" s="92" t="s">
        <v>26</v>
      </c>
      <c r="E28" s="85" t="s">
        <v>29</v>
      </c>
      <c r="F28" s="93">
        <f>'6º Medição'!M28</f>
        <v>0</v>
      </c>
      <c r="G28" s="93">
        <f t="shared" si="0"/>
        <v>0</v>
      </c>
      <c r="H28" s="93"/>
      <c r="I28" s="94">
        <f>'7º MEDIÇÃO'!J28</f>
        <v>71.97</v>
      </c>
      <c r="J28" s="94">
        <f t="shared" si="1"/>
        <v>0</v>
      </c>
      <c r="K28" s="94">
        <f t="shared" si="2"/>
        <v>5.16</v>
      </c>
      <c r="L28" s="94">
        <f t="shared" si="3"/>
        <v>0</v>
      </c>
      <c r="M28" s="94">
        <f t="shared" si="4"/>
        <v>0</v>
      </c>
      <c r="N28" s="150">
        <f t="shared" si="5"/>
        <v>0</v>
      </c>
      <c r="O28" s="160">
        <f t="shared" si="6"/>
        <v>5.16</v>
      </c>
      <c r="P28" s="160">
        <f t="shared" si="7"/>
        <v>0</v>
      </c>
      <c r="Q28" s="160">
        <f>'7º MEDIÇÃO'!J28</f>
        <v>71.97</v>
      </c>
      <c r="R28" s="160">
        <f t="shared" si="8"/>
        <v>0</v>
      </c>
    </row>
    <row r="29" spans="1:19" s="3" customFormat="1" ht="24">
      <c r="A29" s="85" t="s">
        <v>5</v>
      </c>
      <c r="B29" s="85" t="s">
        <v>27</v>
      </c>
      <c r="C29" s="85" t="s">
        <v>337</v>
      </c>
      <c r="D29" s="92" t="s">
        <v>28</v>
      </c>
      <c r="E29" s="85" t="s">
        <v>29</v>
      </c>
      <c r="F29" s="93">
        <f>'6º Medição'!M29</f>
        <v>389.98</v>
      </c>
      <c r="G29" s="93">
        <f t="shared" si="0"/>
        <v>389.98</v>
      </c>
      <c r="H29" s="93"/>
      <c r="I29" s="94">
        <f>'7º MEDIÇÃO'!J29</f>
        <v>42.36</v>
      </c>
      <c r="J29" s="94">
        <f t="shared" si="1"/>
        <v>16519.55</v>
      </c>
      <c r="K29" s="94">
        <f t="shared" si="2"/>
        <v>3.04</v>
      </c>
      <c r="L29" s="94">
        <f t="shared" si="3"/>
        <v>1185.54</v>
      </c>
      <c r="M29" s="94">
        <f t="shared" si="4"/>
        <v>17705.09</v>
      </c>
      <c r="N29" s="150">
        <f t="shared" si="5"/>
        <v>389.98</v>
      </c>
      <c r="O29" s="160">
        <f t="shared" si="6"/>
        <v>3.04</v>
      </c>
      <c r="P29" s="160">
        <f t="shared" si="7"/>
        <v>1185.5392000000002</v>
      </c>
      <c r="Q29" s="160">
        <f>'7º MEDIÇÃO'!J29</f>
        <v>42.36</v>
      </c>
      <c r="R29" s="160">
        <f t="shared" si="8"/>
        <v>16519.552800000001</v>
      </c>
    </row>
    <row r="30" spans="1:19" s="4" customFormat="1" ht="24">
      <c r="A30" s="85" t="s">
        <v>31</v>
      </c>
      <c r="B30" s="85">
        <v>91</v>
      </c>
      <c r="C30" s="85" t="s">
        <v>338</v>
      </c>
      <c r="D30" s="92" t="s">
        <v>32</v>
      </c>
      <c r="E30" s="85" t="s">
        <v>29</v>
      </c>
      <c r="F30" s="93">
        <f>'6º Medição'!M30</f>
        <v>45.73</v>
      </c>
      <c r="G30" s="93">
        <f t="shared" si="0"/>
        <v>45.73</v>
      </c>
      <c r="H30" s="93"/>
      <c r="I30" s="94">
        <f>'7º MEDIÇÃO'!J30</f>
        <v>148.09</v>
      </c>
      <c r="J30" s="94">
        <f t="shared" si="1"/>
        <v>6772.16</v>
      </c>
      <c r="K30" s="94">
        <f t="shared" si="2"/>
        <v>10.62</v>
      </c>
      <c r="L30" s="94">
        <f t="shared" si="3"/>
        <v>485.65</v>
      </c>
      <c r="M30" s="94">
        <f t="shared" si="4"/>
        <v>7257.81</v>
      </c>
      <c r="N30" s="150">
        <f t="shared" si="5"/>
        <v>45.73</v>
      </c>
      <c r="O30" s="160">
        <f t="shared" si="6"/>
        <v>10.62</v>
      </c>
      <c r="P30" s="160">
        <f t="shared" si="7"/>
        <v>485.65259999999995</v>
      </c>
      <c r="Q30" s="160">
        <f>'7º MEDIÇÃO'!J30</f>
        <v>148.09</v>
      </c>
      <c r="R30" s="160">
        <f t="shared" si="8"/>
        <v>6772.1556999999993</v>
      </c>
    </row>
    <row r="31" spans="1:19" s="3" customFormat="1" ht="48">
      <c r="A31" s="85" t="s">
        <v>5</v>
      </c>
      <c r="B31" s="85">
        <v>6058</v>
      </c>
      <c r="C31" s="85" t="s">
        <v>339</v>
      </c>
      <c r="D31" s="92" t="s">
        <v>223</v>
      </c>
      <c r="E31" s="85" t="s">
        <v>35</v>
      </c>
      <c r="F31" s="93">
        <f>'6º Medição'!M31</f>
        <v>36.1</v>
      </c>
      <c r="G31" s="93">
        <f t="shared" si="0"/>
        <v>36.1</v>
      </c>
      <c r="H31" s="93"/>
      <c r="I31" s="94">
        <f>'7º MEDIÇÃO'!J31</f>
        <v>22.45</v>
      </c>
      <c r="J31" s="94">
        <f t="shared" si="1"/>
        <v>810.45</v>
      </c>
      <c r="K31" s="94">
        <f t="shared" si="2"/>
        <v>1.61</v>
      </c>
      <c r="L31" s="94">
        <f t="shared" si="3"/>
        <v>58.12</v>
      </c>
      <c r="M31" s="94">
        <f t="shared" si="4"/>
        <v>868.57</v>
      </c>
      <c r="N31" s="150">
        <f t="shared" si="5"/>
        <v>36.1</v>
      </c>
      <c r="O31" s="160">
        <f t="shared" si="6"/>
        <v>1.61</v>
      </c>
      <c r="P31" s="160">
        <f t="shared" si="7"/>
        <v>58.121000000000009</v>
      </c>
      <c r="Q31" s="160">
        <f>'7º MEDIÇÃO'!J31</f>
        <v>22.45</v>
      </c>
      <c r="R31" s="160">
        <f t="shared" si="8"/>
        <v>810.44500000000005</v>
      </c>
    </row>
    <row r="32" spans="1:19" s="3" customFormat="1">
      <c r="A32" s="85" t="s">
        <v>5</v>
      </c>
      <c r="B32" s="85">
        <v>72105</v>
      </c>
      <c r="C32" s="85" t="s">
        <v>340</v>
      </c>
      <c r="D32" s="92" t="s">
        <v>34</v>
      </c>
      <c r="E32" s="85" t="s">
        <v>35</v>
      </c>
      <c r="F32" s="93">
        <f>'6º Medição'!M32</f>
        <v>77.73</v>
      </c>
      <c r="G32" s="93">
        <f t="shared" si="0"/>
        <v>77.73</v>
      </c>
      <c r="H32" s="93"/>
      <c r="I32" s="94">
        <f>'7º MEDIÇÃO'!J32</f>
        <v>39.17</v>
      </c>
      <c r="J32" s="94">
        <f t="shared" si="1"/>
        <v>3044.68</v>
      </c>
      <c r="K32" s="94">
        <f t="shared" si="2"/>
        <v>2.81</v>
      </c>
      <c r="L32" s="94">
        <f t="shared" si="3"/>
        <v>218.42</v>
      </c>
      <c r="M32" s="94">
        <f t="shared" si="4"/>
        <v>3263.11</v>
      </c>
      <c r="N32" s="150">
        <f t="shared" si="5"/>
        <v>77.73</v>
      </c>
      <c r="O32" s="160">
        <f t="shared" si="6"/>
        <v>2.81</v>
      </c>
      <c r="P32" s="160">
        <f t="shared" si="7"/>
        <v>218.4213</v>
      </c>
      <c r="Q32" s="160">
        <f>'7º MEDIÇÃO'!J32</f>
        <v>39.17</v>
      </c>
      <c r="R32" s="160">
        <f t="shared" si="8"/>
        <v>3044.6841000000004</v>
      </c>
    </row>
    <row r="33" spans="1:19" s="3" customFormat="1" ht="24">
      <c r="A33" s="85" t="s">
        <v>5</v>
      </c>
      <c r="B33" s="85">
        <v>72107</v>
      </c>
      <c r="C33" s="85" t="s">
        <v>341</v>
      </c>
      <c r="D33" s="92" t="s">
        <v>37</v>
      </c>
      <c r="E33" s="85" t="s">
        <v>35</v>
      </c>
      <c r="F33" s="93">
        <f>'6º Medição'!M33</f>
        <v>369.91</v>
      </c>
      <c r="G33" s="93">
        <f t="shared" si="0"/>
        <v>369.91</v>
      </c>
      <c r="H33" s="93"/>
      <c r="I33" s="94">
        <f>'7º MEDIÇÃO'!J33</f>
        <v>32.17</v>
      </c>
      <c r="J33" s="94">
        <f t="shared" si="1"/>
        <v>11900</v>
      </c>
      <c r="K33" s="94">
        <f t="shared" si="2"/>
        <v>2.31</v>
      </c>
      <c r="L33" s="94">
        <f t="shared" si="3"/>
        <v>854.49</v>
      </c>
      <c r="M33" s="94">
        <f t="shared" si="4"/>
        <v>12754.5</v>
      </c>
      <c r="N33" s="150">
        <f t="shared" si="5"/>
        <v>369.91</v>
      </c>
      <c r="O33" s="160">
        <f t="shared" si="6"/>
        <v>2.31</v>
      </c>
      <c r="P33" s="160">
        <f t="shared" si="7"/>
        <v>854.49210000000005</v>
      </c>
      <c r="Q33" s="160">
        <f>'7º MEDIÇÃO'!J33</f>
        <v>32.17</v>
      </c>
      <c r="R33" s="160">
        <f t="shared" si="8"/>
        <v>11900.004700000001</v>
      </c>
    </row>
    <row r="34" spans="1:19" s="3" customFormat="1">
      <c r="A34" s="626"/>
      <c r="B34" s="626"/>
      <c r="C34" s="626"/>
      <c r="D34" s="626"/>
      <c r="E34" s="626"/>
      <c r="F34" s="93">
        <f>'6º Medição'!M34</f>
        <v>0</v>
      </c>
      <c r="G34" s="93">
        <f t="shared" si="0"/>
        <v>0</v>
      </c>
      <c r="H34" s="93"/>
      <c r="I34" s="94"/>
      <c r="J34" s="94"/>
      <c r="K34" s="94"/>
      <c r="L34" s="94"/>
      <c r="M34" s="94"/>
      <c r="N34" s="150">
        <f t="shared" si="5"/>
        <v>0</v>
      </c>
      <c r="O34" s="160">
        <f t="shared" si="6"/>
        <v>0</v>
      </c>
      <c r="P34" s="160">
        <f t="shared" si="7"/>
        <v>0</v>
      </c>
      <c r="Q34" s="160">
        <f>'7º MEDIÇÃO'!J34</f>
        <v>0</v>
      </c>
      <c r="R34" s="160">
        <f t="shared" si="8"/>
        <v>0</v>
      </c>
    </row>
    <row r="35" spans="1:19" s="3" customFormat="1">
      <c r="A35" s="86"/>
      <c r="B35" s="86"/>
      <c r="C35" s="95">
        <v>4</v>
      </c>
      <c r="D35" s="96" t="s">
        <v>39</v>
      </c>
      <c r="E35" s="86"/>
      <c r="F35" s="93">
        <f>'6º Medição'!M35</f>
        <v>0</v>
      </c>
      <c r="G35" s="93">
        <f t="shared" si="0"/>
        <v>0</v>
      </c>
      <c r="H35" s="93"/>
      <c r="I35" s="94"/>
      <c r="J35" s="94"/>
      <c r="K35" s="94"/>
      <c r="L35" s="94"/>
      <c r="M35" s="94"/>
      <c r="N35" s="150">
        <f t="shared" si="5"/>
        <v>0</v>
      </c>
      <c r="O35" s="160">
        <f t="shared" si="6"/>
        <v>0</v>
      </c>
      <c r="P35" s="160">
        <f t="shared" si="7"/>
        <v>0</v>
      </c>
      <c r="Q35" s="160">
        <f>'7º MEDIÇÃO'!J35</f>
        <v>0</v>
      </c>
      <c r="R35" s="160">
        <f t="shared" si="8"/>
        <v>0</v>
      </c>
      <c r="S35" s="191">
        <f>SUM(J37:J51)</f>
        <v>0</v>
      </c>
    </row>
    <row r="36" spans="1:19" s="3" customFormat="1">
      <c r="A36" s="85"/>
      <c r="B36" s="85"/>
      <c r="C36" s="85"/>
      <c r="D36" s="100" t="s">
        <v>40</v>
      </c>
      <c r="E36" s="85"/>
      <c r="F36" s="93">
        <f>'6º Medição'!M36</f>
        <v>0</v>
      </c>
      <c r="G36" s="93">
        <f t="shared" si="0"/>
        <v>0</v>
      </c>
      <c r="H36" s="93"/>
      <c r="I36" s="94"/>
      <c r="J36" s="94"/>
      <c r="K36" s="94"/>
      <c r="L36" s="94"/>
      <c r="M36" s="94"/>
      <c r="N36" s="150">
        <f t="shared" si="5"/>
        <v>0</v>
      </c>
      <c r="O36" s="160">
        <f t="shared" si="6"/>
        <v>0</v>
      </c>
      <c r="P36" s="160">
        <f t="shared" si="7"/>
        <v>0</v>
      </c>
      <c r="Q36" s="160">
        <f>'7º MEDIÇÃO'!J36</f>
        <v>0</v>
      </c>
      <c r="R36" s="160">
        <f t="shared" si="8"/>
        <v>0</v>
      </c>
    </row>
    <row r="37" spans="1:19" s="3" customFormat="1" ht="36">
      <c r="A37" s="85" t="s">
        <v>5</v>
      </c>
      <c r="B37" s="85" t="s">
        <v>41</v>
      </c>
      <c r="C37" s="85" t="s">
        <v>342</v>
      </c>
      <c r="D37" s="92" t="s">
        <v>225</v>
      </c>
      <c r="E37" s="85" t="s">
        <v>35</v>
      </c>
      <c r="F37" s="93">
        <f>'6º Medição'!M37</f>
        <v>0</v>
      </c>
      <c r="G37" s="93">
        <f t="shared" si="0"/>
        <v>0</v>
      </c>
      <c r="H37" s="93"/>
      <c r="I37" s="94">
        <f>'7º MEDIÇÃO'!J37</f>
        <v>53.16</v>
      </c>
      <c r="J37" s="94">
        <f t="shared" si="1"/>
        <v>0</v>
      </c>
      <c r="K37" s="94">
        <f t="shared" si="2"/>
        <v>3.81</v>
      </c>
      <c r="L37" s="94">
        <f t="shared" si="3"/>
        <v>0</v>
      </c>
      <c r="M37" s="94">
        <f t="shared" si="4"/>
        <v>0</v>
      </c>
      <c r="N37" s="150">
        <f t="shared" si="5"/>
        <v>0</v>
      </c>
      <c r="O37" s="160">
        <f t="shared" si="6"/>
        <v>3.81</v>
      </c>
      <c r="P37" s="160">
        <f t="shared" si="7"/>
        <v>0</v>
      </c>
      <c r="Q37" s="160">
        <f>'7º MEDIÇÃO'!J37</f>
        <v>53.16</v>
      </c>
      <c r="R37" s="160">
        <f t="shared" si="8"/>
        <v>0</v>
      </c>
    </row>
    <row r="38" spans="1:19" s="3" customFormat="1" ht="48">
      <c r="A38" s="85" t="s">
        <v>5</v>
      </c>
      <c r="B38" s="85" t="s">
        <v>42</v>
      </c>
      <c r="C38" s="85" t="s">
        <v>343</v>
      </c>
      <c r="D38" s="92" t="s">
        <v>217</v>
      </c>
      <c r="E38" s="85" t="s">
        <v>227</v>
      </c>
      <c r="F38" s="93">
        <f>'6º Medição'!M38</f>
        <v>0</v>
      </c>
      <c r="G38" s="93">
        <f t="shared" si="0"/>
        <v>0</v>
      </c>
      <c r="H38" s="93"/>
      <c r="I38" s="94">
        <f>'7º MEDIÇÃO'!J38</f>
        <v>8.89</v>
      </c>
      <c r="J38" s="94">
        <f t="shared" si="1"/>
        <v>0</v>
      </c>
      <c r="K38" s="94">
        <f t="shared" si="2"/>
        <v>0.64</v>
      </c>
      <c r="L38" s="94">
        <f t="shared" si="3"/>
        <v>0</v>
      </c>
      <c r="M38" s="94">
        <f t="shared" si="4"/>
        <v>0</v>
      </c>
      <c r="N38" s="150">
        <f t="shared" si="5"/>
        <v>0</v>
      </c>
      <c r="O38" s="160">
        <f t="shared" si="6"/>
        <v>0.64</v>
      </c>
      <c r="P38" s="160">
        <f t="shared" si="7"/>
        <v>0</v>
      </c>
      <c r="Q38" s="160">
        <f>'7º MEDIÇÃO'!J38</f>
        <v>8.89</v>
      </c>
      <c r="R38" s="160">
        <f t="shared" si="8"/>
        <v>0</v>
      </c>
    </row>
    <row r="39" spans="1:19" s="3" customFormat="1" ht="24">
      <c r="A39" s="85" t="s">
        <v>5</v>
      </c>
      <c r="B39" s="85" t="s">
        <v>43</v>
      </c>
      <c r="C39" s="85" t="s">
        <v>344</v>
      </c>
      <c r="D39" s="92" t="s">
        <v>44</v>
      </c>
      <c r="E39" s="85" t="s">
        <v>17</v>
      </c>
      <c r="F39" s="93">
        <f>'6º Medição'!M39</f>
        <v>0</v>
      </c>
      <c r="G39" s="93">
        <f t="shared" si="0"/>
        <v>0</v>
      </c>
      <c r="H39" s="93"/>
      <c r="I39" s="94">
        <f>'7º MEDIÇÃO'!J39</f>
        <v>84.39</v>
      </c>
      <c r="J39" s="94">
        <f t="shared" si="1"/>
        <v>0</v>
      </c>
      <c r="K39" s="94">
        <f t="shared" si="2"/>
        <v>6.05</v>
      </c>
      <c r="L39" s="94">
        <f t="shared" si="3"/>
        <v>0</v>
      </c>
      <c r="M39" s="94">
        <f t="shared" si="4"/>
        <v>0</v>
      </c>
      <c r="N39" s="150">
        <f t="shared" si="5"/>
        <v>0</v>
      </c>
      <c r="O39" s="160">
        <f t="shared" si="6"/>
        <v>6.05</v>
      </c>
      <c r="P39" s="160">
        <f t="shared" si="7"/>
        <v>0</v>
      </c>
      <c r="Q39" s="160">
        <f>'7º MEDIÇÃO'!J39</f>
        <v>84.39</v>
      </c>
      <c r="R39" s="160">
        <f t="shared" si="8"/>
        <v>0</v>
      </c>
    </row>
    <row r="40" spans="1:19" s="3" customFormat="1" ht="24">
      <c r="A40" s="85" t="s">
        <v>5</v>
      </c>
      <c r="B40" s="85" t="s">
        <v>46</v>
      </c>
      <c r="C40" s="85" t="s">
        <v>345</v>
      </c>
      <c r="D40" s="92" t="s">
        <v>47</v>
      </c>
      <c r="E40" s="85" t="s">
        <v>29</v>
      </c>
      <c r="F40" s="93">
        <f>'6º Medição'!M40</f>
        <v>0</v>
      </c>
      <c r="G40" s="93">
        <f t="shared" si="0"/>
        <v>0</v>
      </c>
      <c r="H40" s="93"/>
      <c r="I40" s="94">
        <f>'7º MEDIÇÃO'!J40</f>
        <v>23.69</v>
      </c>
      <c r="J40" s="94">
        <f t="shared" si="1"/>
        <v>0</v>
      </c>
      <c r="K40" s="94">
        <f t="shared" si="2"/>
        <v>1.7</v>
      </c>
      <c r="L40" s="94">
        <f t="shared" si="3"/>
        <v>0</v>
      </c>
      <c r="M40" s="94">
        <f t="shared" si="4"/>
        <v>0</v>
      </c>
      <c r="N40" s="150">
        <f t="shared" si="5"/>
        <v>0</v>
      </c>
      <c r="O40" s="160">
        <f t="shared" si="6"/>
        <v>1.7</v>
      </c>
      <c r="P40" s="160">
        <f t="shared" si="7"/>
        <v>0</v>
      </c>
      <c r="Q40" s="160">
        <f>'7º MEDIÇÃO'!J40</f>
        <v>23.69</v>
      </c>
      <c r="R40" s="160">
        <f t="shared" si="8"/>
        <v>0</v>
      </c>
    </row>
    <row r="41" spans="1:19" s="3" customFormat="1" ht="48">
      <c r="A41" s="85" t="s">
        <v>5</v>
      </c>
      <c r="B41" s="85" t="s">
        <v>42</v>
      </c>
      <c r="C41" s="85" t="s">
        <v>346</v>
      </c>
      <c r="D41" s="101" t="s">
        <v>217</v>
      </c>
      <c r="E41" s="85" t="s">
        <v>227</v>
      </c>
      <c r="F41" s="93">
        <f>'6º Medição'!M41</f>
        <v>0</v>
      </c>
      <c r="G41" s="93">
        <f t="shared" si="0"/>
        <v>0</v>
      </c>
      <c r="H41" s="93"/>
      <c r="I41" s="94">
        <f>'7º MEDIÇÃO'!J41</f>
        <v>8.89</v>
      </c>
      <c r="J41" s="94">
        <f t="shared" si="1"/>
        <v>0</v>
      </c>
      <c r="K41" s="94">
        <f t="shared" si="2"/>
        <v>0.64</v>
      </c>
      <c r="L41" s="94">
        <f t="shared" si="3"/>
        <v>0</v>
      </c>
      <c r="M41" s="94">
        <f t="shared" si="4"/>
        <v>0</v>
      </c>
      <c r="N41" s="150">
        <f t="shared" si="5"/>
        <v>0</v>
      </c>
      <c r="O41" s="160">
        <f t="shared" si="6"/>
        <v>0.64</v>
      </c>
      <c r="P41" s="160">
        <f t="shared" si="7"/>
        <v>0</v>
      </c>
      <c r="Q41" s="160">
        <f>'7º MEDIÇÃO'!J41</f>
        <v>8.89</v>
      </c>
      <c r="R41" s="160">
        <f t="shared" si="8"/>
        <v>0</v>
      </c>
    </row>
    <row r="42" spans="1:19" s="3" customFormat="1" ht="48">
      <c r="A42" s="85" t="s">
        <v>5</v>
      </c>
      <c r="B42" s="85" t="s">
        <v>48</v>
      </c>
      <c r="C42" s="85" t="s">
        <v>347</v>
      </c>
      <c r="D42" s="92" t="s">
        <v>230</v>
      </c>
      <c r="E42" s="85" t="s">
        <v>227</v>
      </c>
      <c r="F42" s="93">
        <f>'6º Medição'!M42</f>
        <v>0</v>
      </c>
      <c r="G42" s="93">
        <f t="shared" si="0"/>
        <v>0</v>
      </c>
      <c r="H42" s="93"/>
      <c r="I42" s="94">
        <f>'7º MEDIÇÃO'!J42</f>
        <v>8.89</v>
      </c>
      <c r="J42" s="94">
        <f t="shared" si="1"/>
        <v>0</v>
      </c>
      <c r="K42" s="94">
        <f t="shared" si="2"/>
        <v>0.64</v>
      </c>
      <c r="L42" s="94">
        <f t="shared" si="3"/>
        <v>0</v>
      </c>
      <c r="M42" s="94">
        <f t="shared" si="4"/>
        <v>0</v>
      </c>
      <c r="N42" s="150">
        <f t="shared" si="5"/>
        <v>0</v>
      </c>
      <c r="O42" s="160">
        <f t="shared" si="6"/>
        <v>0.64</v>
      </c>
      <c r="P42" s="160">
        <f t="shared" si="7"/>
        <v>0</v>
      </c>
      <c r="Q42" s="160">
        <f>'7º MEDIÇÃO'!J42</f>
        <v>8.89</v>
      </c>
      <c r="R42" s="160">
        <f t="shared" si="8"/>
        <v>0</v>
      </c>
    </row>
    <row r="43" spans="1:19" s="3" customFormat="1" ht="48">
      <c r="A43" s="85" t="s">
        <v>5</v>
      </c>
      <c r="B43" s="85" t="s">
        <v>49</v>
      </c>
      <c r="C43" s="85" t="s">
        <v>348</v>
      </c>
      <c r="D43" s="92" t="s">
        <v>232</v>
      </c>
      <c r="E43" s="85" t="s">
        <v>17</v>
      </c>
      <c r="F43" s="93">
        <f>'6º Medição'!M43</f>
        <v>0</v>
      </c>
      <c r="G43" s="93">
        <f t="shared" si="0"/>
        <v>0</v>
      </c>
      <c r="H43" s="93"/>
      <c r="I43" s="94">
        <f>'7º MEDIÇÃO'!J43</f>
        <v>487.28</v>
      </c>
      <c r="J43" s="94">
        <f t="shared" si="1"/>
        <v>0</v>
      </c>
      <c r="K43" s="94">
        <f t="shared" si="2"/>
        <v>34.94</v>
      </c>
      <c r="L43" s="94">
        <f t="shared" si="3"/>
        <v>0</v>
      </c>
      <c r="M43" s="94">
        <f t="shared" si="4"/>
        <v>0</v>
      </c>
      <c r="N43" s="150">
        <f t="shared" si="5"/>
        <v>0</v>
      </c>
      <c r="O43" s="160">
        <f t="shared" si="6"/>
        <v>34.94</v>
      </c>
      <c r="P43" s="160">
        <f t="shared" si="7"/>
        <v>0</v>
      </c>
      <c r="Q43" s="160">
        <f>'7º MEDIÇÃO'!J43</f>
        <v>487.28</v>
      </c>
      <c r="R43" s="160">
        <f t="shared" si="8"/>
        <v>0</v>
      </c>
    </row>
    <row r="44" spans="1:19" s="3" customFormat="1" ht="15" customHeight="1">
      <c r="A44" s="176"/>
      <c r="B44" s="176"/>
      <c r="C44" s="176"/>
      <c r="D44" s="176"/>
      <c r="E44" s="176"/>
      <c r="F44" s="93">
        <f>'6º Medição'!M44</f>
        <v>0</v>
      </c>
      <c r="G44" s="93">
        <f t="shared" si="0"/>
        <v>0</v>
      </c>
      <c r="H44" s="93"/>
      <c r="I44" s="94"/>
      <c r="J44" s="94"/>
      <c r="K44" s="94"/>
      <c r="L44" s="94"/>
      <c r="M44" s="94"/>
      <c r="N44" s="150">
        <f t="shared" si="5"/>
        <v>0</v>
      </c>
      <c r="O44" s="160">
        <f t="shared" si="6"/>
        <v>0</v>
      </c>
      <c r="P44" s="160">
        <f t="shared" si="7"/>
        <v>0</v>
      </c>
      <c r="Q44" s="160">
        <f>'7º MEDIÇÃO'!J44</f>
        <v>0</v>
      </c>
      <c r="R44" s="160">
        <f t="shared" si="8"/>
        <v>0</v>
      </c>
    </row>
    <row r="45" spans="1:19" s="3" customFormat="1" ht="15" customHeight="1">
      <c r="A45" s="610" t="s">
        <v>50</v>
      </c>
      <c r="B45" s="611"/>
      <c r="C45" s="611"/>
      <c r="D45" s="611"/>
      <c r="E45" s="611"/>
      <c r="F45" s="93">
        <f>'6º Medição'!M45</f>
        <v>0</v>
      </c>
      <c r="G45" s="93">
        <f t="shared" si="0"/>
        <v>0</v>
      </c>
      <c r="H45" s="93"/>
      <c r="I45" s="94"/>
      <c r="J45" s="94"/>
      <c r="K45" s="94"/>
      <c r="L45" s="94"/>
      <c r="M45" s="94"/>
      <c r="N45" s="150">
        <f t="shared" si="5"/>
        <v>0</v>
      </c>
      <c r="O45" s="160">
        <f t="shared" si="6"/>
        <v>0</v>
      </c>
      <c r="P45" s="160">
        <f t="shared" si="7"/>
        <v>0</v>
      </c>
      <c r="Q45" s="160">
        <f>'7º MEDIÇÃO'!J45</f>
        <v>0</v>
      </c>
      <c r="R45" s="160">
        <f t="shared" si="8"/>
        <v>0</v>
      </c>
    </row>
    <row r="46" spans="1:19" s="3" customFormat="1" ht="84">
      <c r="A46" s="85" t="s">
        <v>5</v>
      </c>
      <c r="B46" s="85">
        <v>23737</v>
      </c>
      <c r="C46" s="85" t="s">
        <v>349</v>
      </c>
      <c r="D46" s="92" t="s">
        <v>234</v>
      </c>
      <c r="E46" s="85" t="s">
        <v>29</v>
      </c>
      <c r="F46" s="93">
        <f>'6º Medição'!M46</f>
        <v>0</v>
      </c>
      <c r="G46" s="93">
        <f t="shared" si="0"/>
        <v>0</v>
      </c>
      <c r="H46" s="93"/>
      <c r="I46" s="94">
        <f>'7º MEDIÇÃO'!J46</f>
        <v>39.81</v>
      </c>
      <c r="J46" s="94">
        <f t="shared" si="1"/>
        <v>0</v>
      </c>
      <c r="K46" s="94">
        <f t="shared" si="2"/>
        <v>2.85</v>
      </c>
      <c r="L46" s="94">
        <f t="shared" si="3"/>
        <v>0</v>
      </c>
      <c r="M46" s="94">
        <f t="shared" si="4"/>
        <v>0</v>
      </c>
      <c r="N46" s="150">
        <f t="shared" si="5"/>
        <v>0</v>
      </c>
      <c r="O46" s="160">
        <f t="shared" si="6"/>
        <v>2.85</v>
      </c>
      <c r="P46" s="160">
        <f t="shared" si="7"/>
        <v>0</v>
      </c>
      <c r="Q46" s="160">
        <f>'7º MEDIÇÃO'!J46</f>
        <v>39.81</v>
      </c>
      <c r="R46" s="160">
        <f t="shared" si="8"/>
        <v>0</v>
      </c>
    </row>
    <row r="47" spans="1:19" s="3" customFormat="1" ht="48">
      <c r="A47" s="85" t="s">
        <v>5</v>
      </c>
      <c r="B47" s="85" t="s">
        <v>42</v>
      </c>
      <c r="C47" s="85" t="s">
        <v>350</v>
      </c>
      <c r="D47" s="92" t="s">
        <v>217</v>
      </c>
      <c r="E47" s="85" t="s">
        <v>227</v>
      </c>
      <c r="F47" s="93">
        <f>'6º Medição'!M47</f>
        <v>0</v>
      </c>
      <c r="G47" s="93">
        <f t="shared" si="0"/>
        <v>0</v>
      </c>
      <c r="H47" s="93"/>
      <c r="I47" s="94">
        <f>'7º MEDIÇÃO'!J47</f>
        <v>8.89</v>
      </c>
      <c r="J47" s="94">
        <f t="shared" si="1"/>
        <v>0</v>
      </c>
      <c r="K47" s="94">
        <f t="shared" si="2"/>
        <v>0.64</v>
      </c>
      <c r="L47" s="94">
        <f t="shared" si="3"/>
        <v>0</v>
      </c>
      <c r="M47" s="94">
        <f t="shared" si="4"/>
        <v>0</v>
      </c>
      <c r="N47" s="150">
        <f t="shared" si="5"/>
        <v>0</v>
      </c>
      <c r="O47" s="160">
        <f t="shared" si="6"/>
        <v>0.64</v>
      </c>
      <c r="P47" s="160">
        <f t="shared" si="7"/>
        <v>0</v>
      </c>
      <c r="Q47" s="160">
        <f>'7º MEDIÇÃO'!J47</f>
        <v>8.89</v>
      </c>
      <c r="R47" s="160">
        <f t="shared" si="8"/>
        <v>0</v>
      </c>
    </row>
    <row r="48" spans="1:19" s="3" customFormat="1" ht="48">
      <c r="A48" s="85" t="s">
        <v>5</v>
      </c>
      <c r="B48" s="85" t="s">
        <v>48</v>
      </c>
      <c r="C48" s="85" t="s">
        <v>351</v>
      </c>
      <c r="D48" s="92" t="s">
        <v>230</v>
      </c>
      <c r="E48" s="85" t="s">
        <v>227</v>
      </c>
      <c r="F48" s="93">
        <f>'6º Medição'!M48</f>
        <v>0</v>
      </c>
      <c r="G48" s="93">
        <f t="shared" si="0"/>
        <v>0</v>
      </c>
      <c r="H48" s="93"/>
      <c r="I48" s="94">
        <f>'7º MEDIÇÃO'!J48</f>
        <v>8.89</v>
      </c>
      <c r="J48" s="94">
        <f t="shared" si="1"/>
        <v>0</v>
      </c>
      <c r="K48" s="94">
        <f t="shared" si="2"/>
        <v>0.64</v>
      </c>
      <c r="L48" s="94">
        <f t="shared" si="3"/>
        <v>0</v>
      </c>
      <c r="M48" s="94">
        <f t="shared" si="4"/>
        <v>0</v>
      </c>
      <c r="N48" s="150">
        <f t="shared" si="5"/>
        <v>0</v>
      </c>
      <c r="O48" s="160">
        <f t="shared" si="6"/>
        <v>0.64</v>
      </c>
      <c r="P48" s="160">
        <f t="shared" si="7"/>
        <v>0</v>
      </c>
      <c r="Q48" s="160">
        <f>'7º MEDIÇÃO'!J48</f>
        <v>8.89</v>
      </c>
      <c r="R48" s="160">
        <f t="shared" si="8"/>
        <v>0</v>
      </c>
    </row>
    <row r="49" spans="1:19" s="3" customFormat="1" ht="48">
      <c r="A49" s="85" t="s">
        <v>5</v>
      </c>
      <c r="B49" s="85" t="s">
        <v>49</v>
      </c>
      <c r="C49" s="85" t="s">
        <v>352</v>
      </c>
      <c r="D49" s="92" t="s">
        <v>232</v>
      </c>
      <c r="E49" s="85" t="s">
        <v>17</v>
      </c>
      <c r="F49" s="93">
        <f>'6º Medição'!M49</f>
        <v>0</v>
      </c>
      <c r="G49" s="93">
        <f t="shared" si="0"/>
        <v>0</v>
      </c>
      <c r="H49" s="93"/>
      <c r="I49" s="94">
        <f>'7º MEDIÇÃO'!J49</f>
        <v>487.28</v>
      </c>
      <c r="J49" s="94">
        <f t="shared" si="1"/>
        <v>0</v>
      </c>
      <c r="K49" s="94">
        <f t="shared" si="2"/>
        <v>34.94</v>
      </c>
      <c r="L49" s="94">
        <f t="shared" si="3"/>
        <v>0</v>
      </c>
      <c r="M49" s="94">
        <f t="shared" si="4"/>
        <v>0</v>
      </c>
      <c r="N49" s="150">
        <f t="shared" si="5"/>
        <v>0</v>
      </c>
      <c r="O49" s="160">
        <f t="shared" si="6"/>
        <v>34.94</v>
      </c>
      <c r="P49" s="160">
        <f t="shared" si="7"/>
        <v>0</v>
      </c>
      <c r="Q49" s="160">
        <f>'7º MEDIÇÃO'!J49</f>
        <v>487.28</v>
      </c>
      <c r="R49" s="160">
        <f t="shared" si="8"/>
        <v>0</v>
      </c>
    </row>
    <row r="50" spans="1:19" s="8" customFormat="1" ht="48">
      <c r="A50" s="85" t="s">
        <v>472</v>
      </c>
      <c r="B50" s="85" t="s">
        <v>471</v>
      </c>
      <c r="C50" s="85" t="s">
        <v>353</v>
      </c>
      <c r="D50" s="92" t="s">
        <v>567</v>
      </c>
      <c r="E50" s="85" t="s">
        <v>29</v>
      </c>
      <c r="F50" s="93">
        <f>'6º Medição'!M50</f>
        <v>0</v>
      </c>
      <c r="G50" s="93">
        <f t="shared" si="0"/>
        <v>0</v>
      </c>
      <c r="H50" s="93"/>
      <c r="I50" s="94">
        <f>'7º MEDIÇÃO'!J50</f>
        <v>64.52</v>
      </c>
      <c r="J50" s="94">
        <f t="shared" si="1"/>
        <v>0</v>
      </c>
      <c r="K50" s="94">
        <f t="shared" si="2"/>
        <v>4.63</v>
      </c>
      <c r="L50" s="94">
        <f t="shared" si="3"/>
        <v>0</v>
      </c>
      <c r="M50" s="94">
        <f t="shared" si="4"/>
        <v>0</v>
      </c>
      <c r="N50" s="150">
        <f t="shared" si="5"/>
        <v>0</v>
      </c>
      <c r="O50" s="160">
        <f t="shared" si="6"/>
        <v>4.63</v>
      </c>
      <c r="P50" s="160">
        <f t="shared" si="7"/>
        <v>0</v>
      </c>
      <c r="Q50" s="160">
        <f>'7º MEDIÇÃO'!J50</f>
        <v>64.52</v>
      </c>
      <c r="R50" s="160">
        <f t="shared" si="8"/>
        <v>0</v>
      </c>
    </row>
    <row r="51" spans="1:19" s="3" customFormat="1" ht="60">
      <c r="A51" s="168" t="s">
        <v>5</v>
      </c>
      <c r="B51" s="168" t="s">
        <v>51</v>
      </c>
      <c r="C51" s="85" t="s">
        <v>354</v>
      </c>
      <c r="D51" s="92" t="s">
        <v>241</v>
      </c>
      <c r="E51" s="85" t="s">
        <v>35</v>
      </c>
      <c r="F51" s="93">
        <f>'6º Medição'!M51</f>
        <v>0</v>
      </c>
      <c r="G51" s="93">
        <f t="shared" si="0"/>
        <v>0</v>
      </c>
      <c r="H51" s="93"/>
      <c r="I51" s="94">
        <f>'7º MEDIÇÃO'!J51</f>
        <v>18.5</v>
      </c>
      <c r="J51" s="94">
        <f t="shared" si="1"/>
        <v>0</v>
      </c>
      <c r="K51" s="94">
        <f t="shared" si="2"/>
        <v>1.33</v>
      </c>
      <c r="L51" s="94">
        <f t="shared" si="3"/>
        <v>0</v>
      </c>
      <c r="M51" s="94">
        <f t="shared" si="4"/>
        <v>0</v>
      </c>
      <c r="N51" s="151">
        <f t="shared" si="5"/>
        <v>0</v>
      </c>
      <c r="O51" s="160">
        <f t="shared" si="6"/>
        <v>1.33</v>
      </c>
      <c r="P51" s="160">
        <f t="shared" si="7"/>
        <v>0</v>
      </c>
      <c r="Q51" s="160">
        <f>'7º MEDIÇÃO'!J51</f>
        <v>18.5</v>
      </c>
      <c r="R51" s="160">
        <f t="shared" si="8"/>
        <v>0</v>
      </c>
    </row>
    <row r="52" spans="1:19" s="3" customFormat="1">
      <c r="A52" s="177"/>
      <c r="B52" s="178"/>
      <c r="C52" s="178"/>
      <c r="D52" s="178"/>
      <c r="E52" s="178"/>
      <c r="F52" s="93">
        <f>'6º Medição'!M53</f>
        <v>0</v>
      </c>
      <c r="G52" s="93">
        <f t="shared" si="0"/>
        <v>0</v>
      </c>
      <c r="H52" s="93"/>
      <c r="I52" s="94"/>
      <c r="J52" s="94"/>
      <c r="K52" s="94"/>
      <c r="L52" s="94"/>
      <c r="M52" s="94"/>
      <c r="N52" s="150">
        <f t="shared" si="5"/>
        <v>0</v>
      </c>
      <c r="O52" s="160">
        <f t="shared" si="6"/>
        <v>0</v>
      </c>
      <c r="P52" s="160">
        <f t="shared" si="7"/>
        <v>0</v>
      </c>
      <c r="Q52" s="160">
        <f>'7º MEDIÇÃO'!J53</f>
        <v>0</v>
      </c>
      <c r="R52" s="160">
        <f t="shared" si="8"/>
        <v>0</v>
      </c>
    </row>
    <row r="53" spans="1:19" s="3" customFormat="1">
      <c r="A53" s="88"/>
      <c r="B53" s="88"/>
      <c r="C53" s="105">
        <v>5</v>
      </c>
      <c r="D53" s="96" t="s">
        <v>52</v>
      </c>
      <c r="E53" s="86"/>
      <c r="F53" s="93">
        <f>'6º Medição'!M54</f>
        <v>0</v>
      </c>
      <c r="G53" s="93">
        <f t="shared" si="0"/>
        <v>0</v>
      </c>
      <c r="H53" s="93"/>
      <c r="I53" s="94"/>
      <c r="J53" s="94"/>
      <c r="K53" s="94"/>
      <c r="L53" s="94"/>
      <c r="M53" s="94"/>
      <c r="N53" s="150">
        <f t="shared" si="5"/>
        <v>0</v>
      </c>
      <c r="O53" s="160">
        <f t="shared" si="6"/>
        <v>0</v>
      </c>
      <c r="P53" s="160">
        <f t="shared" si="7"/>
        <v>0</v>
      </c>
      <c r="Q53" s="160">
        <f>'7º MEDIÇÃO'!J54</f>
        <v>0</v>
      </c>
      <c r="R53" s="160">
        <f t="shared" si="8"/>
        <v>0</v>
      </c>
      <c r="S53" s="191">
        <f>SUM(M58:M60)</f>
        <v>0</v>
      </c>
    </row>
    <row r="54" spans="1:19" s="3" customFormat="1" ht="60">
      <c r="A54" s="168" t="s">
        <v>5</v>
      </c>
      <c r="B54" s="168" t="s">
        <v>53</v>
      </c>
      <c r="C54" s="168" t="s">
        <v>355</v>
      </c>
      <c r="D54" s="92" t="s">
        <v>243</v>
      </c>
      <c r="E54" s="85" t="s">
        <v>29</v>
      </c>
      <c r="F54" s="93">
        <f>'6º Medição'!M55</f>
        <v>0</v>
      </c>
      <c r="G54" s="93">
        <f t="shared" si="0"/>
        <v>0</v>
      </c>
      <c r="H54" s="93"/>
      <c r="I54" s="94">
        <f>'7º MEDIÇÃO'!J55</f>
        <v>36.21</v>
      </c>
      <c r="J54" s="94">
        <f t="shared" si="1"/>
        <v>0</v>
      </c>
      <c r="K54" s="94">
        <f t="shared" si="2"/>
        <v>2.6</v>
      </c>
      <c r="L54" s="94">
        <f t="shared" si="3"/>
        <v>0</v>
      </c>
      <c r="M54" s="94">
        <f t="shared" si="4"/>
        <v>0</v>
      </c>
      <c r="N54" s="150">
        <f t="shared" si="5"/>
        <v>0</v>
      </c>
      <c r="O54" s="160">
        <f t="shared" si="6"/>
        <v>2.6</v>
      </c>
      <c r="P54" s="160">
        <f t="shared" si="7"/>
        <v>0</v>
      </c>
      <c r="Q54" s="160">
        <f>'7º MEDIÇÃO'!J55</f>
        <v>36.21</v>
      </c>
      <c r="R54" s="160">
        <f t="shared" si="8"/>
        <v>0</v>
      </c>
    </row>
    <row r="55" spans="1:19" s="3" customFormat="1" ht="15" customHeight="1">
      <c r="A55" s="176" t="s">
        <v>54</v>
      </c>
      <c r="B55" s="176"/>
      <c r="C55" s="176"/>
      <c r="D55" s="176"/>
      <c r="E55" s="176"/>
      <c r="F55" s="93">
        <f>'6º Medição'!M56</f>
        <v>0</v>
      </c>
      <c r="G55" s="93">
        <f t="shared" si="0"/>
        <v>0</v>
      </c>
      <c r="H55" s="93"/>
      <c r="I55" s="94"/>
      <c r="J55" s="94"/>
      <c r="K55" s="94"/>
      <c r="L55" s="94"/>
      <c r="M55" s="94"/>
      <c r="N55" s="150">
        <f t="shared" si="5"/>
        <v>0</v>
      </c>
      <c r="O55" s="160">
        <f t="shared" si="6"/>
        <v>0</v>
      </c>
      <c r="P55" s="160">
        <f t="shared" si="7"/>
        <v>0</v>
      </c>
      <c r="Q55" s="160">
        <f>'7º MEDIÇÃO'!J56</f>
        <v>0</v>
      </c>
      <c r="R55" s="160">
        <f t="shared" si="8"/>
        <v>0</v>
      </c>
    </row>
    <row r="56" spans="1:19" s="3" customFormat="1">
      <c r="A56" s="179"/>
      <c r="B56" s="179"/>
      <c r="C56" s="179"/>
      <c r="D56" s="179"/>
      <c r="E56" s="179"/>
      <c r="F56" s="93">
        <f>'6º Medição'!M57</f>
        <v>0</v>
      </c>
      <c r="G56" s="93">
        <f t="shared" si="0"/>
        <v>0</v>
      </c>
      <c r="H56" s="93"/>
      <c r="I56" s="94"/>
      <c r="J56" s="94"/>
      <c r="K56" s="94"/>
      <c r="L56" s="94"/>
      <c r="M56" s="94"/>
      <c r="N56" s="150">
        <f t="shared" si="5"/>
        <v>0</v>
      </c>
      <c r="O56" s="160">
        <f t="shared" si="6"/>
        <v>0</v>
      </c>
      <c r="P56" s="160">
        <f t="shared" si="7"/>
        <v>0</v>
      </c>
      <c r="Q56" s="160">
        <f>'7º MEDIÇÃO'!J57</f>
        <v>0</v>
      </c>
      <c r="R56" s="160">
        <f t="shared" si="8"/>
        <v>0</v>
      </c>
    </row>
    <row r="57" spans="1:19" s="3" customFormat="1">
      <c r="A57" s="108"/>
      <c r="B57" s="88"/>
      <c r="C57" s="105">
        <v>6</v>
      </c>
      <c r="D57" s="96" t="s">
        <v>55</v>
      </c>
      <c r="E57" s="86"/>
      <c r="F57" s="93">
        <f>'6º Medição'!M58</f>
        <v>0</v>
      </c>
      <c r="G57" s="93">
        <f t="shared" si="0"/>
        <v>0</v>
      </c>
      <c r="H57" s="93"/>
      <c r="I57" s="94">
        <f>'7º MEDIÇÃO'!J58</f>
        <v>0</v>
      </c>
      <c r="J57" s="94">
        <f t="shared" si="1"/>
        <v>0</v>
      </c>
      <c r="K57" s="94">
        <f t="shared" si="2"/>
        <v>0</v>
      </c>
      <c r="L57" s="94">
        <f t="shared" si="3"/>
        <v>0</v>
      </c>
      <c r="M57" s="94">
        <f t="shared" si="4"/>
        <v>0</v>
      </c>
      <c r="N57" s="150">
        <f t="shared" si="5"/>
        <v>0</v>
      </c>
      <c r="O57" s="160">
        <f t="shared" si="6"/>
        <v>0</v>
      </c>
      <c r="P57" s="160">
        <f t="shared" si="7"/>
        <v>0</v>
      </c>
      <c r="Q57" s="160">
        <f>'7º MEDIÇÃO'!J58</f>
        <v>0</v>
      </c>
      <c r="R57" s="160">
        <f t="shared" si="8"/>
        <v>0</v>
      </c>
    </row>
    <row r="58" spans="1:19" s="3" customFormat="1" ht="24">
      <c r="A58" s="168" t="s">
        <v>5</v>
      </c>
      <c r="B58" s="168" t="s">
        <v>56</v>
      </c>
      <c r="C58" s="168" t="s">
        <v>356</v>
      </c>
      <c r="D58" s="92" t="s">
        <v>57</v>
      </c>
      <c r="E58" s="85" t="s">
        <v>29</v>
      </c>
      <c r="F58" s="93">
        <f>'6º Medição'!M59</f>
        <v>0</v>
      </c>
      <c r="G58" s="93">
        <f t="shared" si="0"/>
        <v>0</v>
      </c>
      <c r="H58" s="93"/>
      <c r="I58" s="94">
        <f>'7º MEDIÇÃO'!J59</f>
        <v>6.7</v>
      </c>
      <c r="J58" s="94">
        <f t="shared" si="1"/>
        <v>0</v>
      </c>
      <c r="K58" s="94">
        <f t="shared" si="2"/>
        <v>0.48</v>
      </c>
      <c r="L58" s="94">
        <f t="shared" si="3"/>
        <v>0</v>
      </c>
      <c r="M58" s="94">
        <f t="shared" si="4"/>
        <v>0</v>
      </c>
      <c r="N58" s="150">
        <f t="shared" si="5"/>
        <v>0</v>
      </c>
      <c r="O58" s="160">
        <f t="shared" si="6"/>
        <v>0.48</v>
      </c>
      <c r="P58" s="160">
        <f t="shared" si="7"/>
        <v>0</v>
      </c>
      <c r="Q58" s="160">
        <f>'7º MEDIÇÃO'!J59</f>
        <v>6.7</v>
      </c>
      <c r="R58" s="160">
        <f t="shared" si="8"/>
        <v>0</v>
      </c>
    </row>
    <row r="59" spans="1:19" s="3" customFormat="1" ht="24">
      <c r="A59" s="168" t="s">
        <v>5</v>
      </c>
      <c r="B59" s="168">
        <v>24758</v>
      </c>
      <c r="C59" s="168" t="s">
        <v>357</v>
      </c>
      <c r="D59" s="92" t="s">
        <v>58</v>
      </c>
      <c r="E59" s="85" t="s">
        <v>29</v>
      </c>
      <c r="F59" s="93">
        <f>'6º Medição'!M60</f>
        <v>0</v>
      </c>
      <c r="G59" s="93">
        <f t="shared" si="0"/>
        <v>0</v>
      </c>
      <c r="H59" s="93"/>
      <c r="I59" s="94">
        <f>'7º MEDIÇÃO'!J60</f>
        <v>0</v>
      </c>
      <c r="J59" s="94">
        <f t="shared" si="1"/>
        <v>0</v>
      </c>
      <c r="K59" s="94">
        <f t="shared" si="2"/>
        <v>0</v>
      </c>
      <c r="L59" s="94">
        <f t="shared" si="3"/>
        <v>0</v>
      </c>
      <c r="M59" s="94">
        <f t="shared" si="4"/>
        <v>0</v>
      </c>
      <c r="N59" s="150">
        <f t="shared" si="5"/>
        <v>0</v>
      </c>
      <c r="O59" s="160">
        <f t="shared" si="6"/>
        <v>0</v>
      </c>
      <c r="P59" s="160">
        <f t="shared" si="7"/>
        <v>0</v>
      </c>
      <c r="Q59" s="160">
        <f>'7º MEDIÇÃO'!J60</f>
        <v>0</v>
      </c>
      <c r="R59" s="160">
        <f t="shared" si="8"/>
        <v>0</v>
      </c>
    </row>
    <row r="60" spans="1:19" s="3" customFormat="1" ht="48">
      <c r="A60" s="168" t="s">
        <v>5</v>
      </c>
      <c r="B60" s="168">
        <v>23711</v>
      </c>
      <c r="C60" s="168" t="s">
        <v>358</v>
      </c>
      <c r="D60" s="92" t="s">
        <v>245</v>
      </c>
      <c r="E60" s="85" t="s">
        <v>29</v>
      </c>
      <c r="F60" s="93">
        <f>'6º Medição'!M61</f>
        <v>0</v>
      </c>
      <c r="G60" s="93">
        <f t="shared" si="0"/>
        <v>0</v>
      </c>
      <c r="H60" s="93"/>
      <c r="I60" s="94">
        <f>'7º MEDIÇÃO'!J61</f>
        <v>0</v>
      </c>
      <c r="J60" s="94">
        <f t="shared" si="1"/>
        <v>0</v>
      </c>
      <c r="K60" s="94">
        <f t="shared" si="2"/>
        <v>0</v>
      </c>
      <c r="L60" s="94">
        <f t="shared" si="3"/>
        <v>0</v>
      </c>
      <c r="M60" s="94">
        <f t="shared" si="4"/>
        <v>0</v>
      </c>
      <c r="N60" s="150">
        <f t="shared" si="5"/>
        <v>0</v>
      </c>
      <c r="O60" s="160">
        <f t="shared" si="6"/>
        <v>0</v>
      </c>
      <c r="P60" s="160">
        <f t="shared" si="7"/>
        <v>0</v>
      </c>
      <c r="Q60" s="160">
        <f>'7º MEDIÇÃO'!J61</f>
        <v>0</v>
      </c>
      <c r="R60" s="160">
        <f t="shared" si="8"/>
        <v>0</v>
      </c>
    </row>
    <row r="61" spans="1:19" s="3" customFormat="1">
      <c r="A61" s="179"/>
      <c r="B61" s="179"/>
      <c r="C61" s="179"/>
      <c r="D61" s="179"/>
      <c r="E61" s="179"/>
      <c r="F61" s="93">
        <f>'6º Medição'!M62</f>
        <v>0</v>
      </c>
      <c r="G61" s="93">
        <f t="shared" si="0"/>
        <v>0</v>
      </c>
      <c r="H61" s="93"/>
      <c r="I61" s="94"/>
      <c r="J61" s="94"/>
      <c r="K61" s="94"/>
      <c r="L61" s="94"/>
      <c r="M61" s="94"/>
      <c r="N61" s="150">
        <f t="shared" si="5"/>
        <v>0</v>
      </c>
      <c r="O61" s="160">
        <f t="shared" si="6"/>
        <v>0</v>
      </c>
      <c r="P61" s="160">
        <f t="shared" si="7"/>
        <v>0</v>
      </c>
      <c r="Q61" s="160">
        <f>'7º MEDIÇÃO'!J62</f>
        <v>0</v>
      </c>
      <c r="R61" s="160">
        <f t="shared" si="8"/>
        <v>0</v>
      </c>
    </row>
    <row r="62" spans="1:19" s="3" customFormat="1" ht="24">
      <c r="A62" s="108"/>
      <c r="B62" s="88"/>
      <c r="C62" s="105">
        <v>7</v>
      </c>
      <c r="D62" s="96" t="s">
        <v>59</v>
      </c>
      <c r="E62" s="86"/>
      <c r="F62" s="93">
        <f>'6º Medição'!M63</f>
        <v>0</v>
      </c>
      <c r="G62" s="93">
        <f t="shared" si="0"/>
        <v>0</v>
      </c>
      <c r="H62" s="93"/>
      <c r="I62" s="94"/>
      <c r="J62" s="94"/>
      <c r="K62" s="94"/>
      <c r="L62" s="94"/>
      <c r="M62" s="94"/>
      <c r="N62" s="150">
        <f t="shared" si="5"/>
        <v>0</v>
      </c>
      <c r="O62" s="160">
        <f t="shared" si="6"/>
        <v>0</v>
      </c>
      <c r="P62" s="160">
        <f t="shared" si="7"/>
        <v>0</v>
      </c>
      <c r="Q62" s="160">
        <f>'7º MEDIÇÃO'!J63</f>
        <v>0</v>
      </c>
      <c r="R62" s="160">
        <f t="shared" si="8"/>
        <v>0</v>
      </c>
      <c r="S62" s="191">
        <f>SUM(J64:J86)</f>
        <v>161321.12999999998</v>
      </c>
    </row>
    <row r="63" spans="1:19" s="3" customFormat="1">
      <c r="A63" s="168"/>
      <c r="B63" s="168"/>
      <c r="C63" s="168"/>
      <c r="D63" s="100" t="s">
        <v>60</v>
      </c>
      <c r="E63" s="85"/>
      <c r="F63" s="93">
        <f>'6º Medição'!M64</f>
        <v>0</v>
      </c>
      <c r="G63" s="93">
        <f t="shared" si="0"/>
        <v>0</v>
      </c>
      <c r="H63" s="93"/>
      <c r="I63" s="94"/>
      <c r="J63" s="94"/>
      <c r="K63" s="94"/>
      <c r="L63" s="94"/>
      <c r="M63" s="94"/>
      <c r="N63" s="150">
        <f t="shared" si="5"/>
        <v>0</v>
      </c>
      <c r="O63" s="160">
        <f t="shared" si="6"/>
        <v>0</v>
      </c>
      <c r="P63" s="160">
        <f t="shared" si="7"/>
        <v>0</v>
      </c>
      <c r="Q63" s="160">
        <f>'7º MEDIÇÃO'!J64</f>
        <v>0</v>
      </c>
      <c r="R63" s="160">
        <f t="shared" si="8"/>
        <v>0</v>
      </c>
    </row>
    <row r="64" spans="1:19" s="3" customFormat="1" ht="48">
      <c r="A64" s="168" t="s">
        <v>5</v>
      </c>
      <c r="B64" s="168" t="s">
        <v>61</v>
      </c>
      <c r="C64" s="168" t="s">
        <v>359</v>
      </c>
      <c r="D64" s="92" t="s">
        <v>246</v>
      </c>
      <c r="E64" s="85" t="s">
        <v>29</v>
      </c>
      <c r="F64" s="93">
        <f>'6º Medição'!M65</f>
        <v>0</v>
      </c>
      <c r="G64" s="93">
        <f t="shared" si="0"/>
        <v>0</v>
      </c>
      <c r="H64" s="93"/>
      <c r="I64" s="94">
        <f>'7º MEDIÇÃO'!J65</f>
        <v>30.06</v>
      </c>
      <c r="J64" s="94">
        <f t="shared" si="1"/>
        <v>0</v>
      </c>
      <c r="K64" s="94">
        <f t="shared" si="2"/>
        <v>2.16</v>
      </c>
      <c r="L64" s="94">
        <f t="shared" si="3"/>
        <v>0</v>
      </c>
      <c r="M64" s="94">
        <f t="shared" si="4"/>
        <v>0</v>
      </c>
      <c r="N64" s="151">
        <f t="shared" si="5"/>
        <v>0</v>
      </c>
      <c r="O64" s="160">
        <f t="shared" si="6"/>
        <v>2.16</v>
      </c>
      <c r="P64" s="160">
        <f t="shared" si="7"/>
        <v>0</v>
      </c>
      <c r="Q64" s="160">
        <f>'7º MEDIÇÃO'!J65</f>
        <v>30.06</v>
      </c>
      <c r="R64" s="160">
        <f t="shared" si="8"/>
        <v>0</v>
      </c>
    </row>
    <row r="65" spans="1:18" s="3" customFormat="1" ht="60.75" customHeight="1">
      <c r="A65" s="168" t="s">
        <v>5</v>
      </c>
      <c r="B65" s="168" t="s">
        <v>62</v>
      </c>
      <c r="C65" s="168" t="s">
        <v>360</v>
      </c>
      <c r="D65" s="92" t="s">
        <v>248</v>
      </c>
      <c r="E65" s="85" t="s">
        <v>29</v>
      </c>
      <c r="F65" s="93">
        <f>'6º Medição'!M66</f>
        <v>324.3</v>
      </c>
      <c r="G65" s="93">
        <f t="shared" si="0"/>
        <v>324.3</v>
      </c>
      <c r="H65" s="93"/>
      <c r="I65" s="94">
        <f>'7º MEDIÇÃO'!J66</f>
        <v>19.260000000000002</v>
      </c>
      <c r="J65" s="94">
        <f t="shared" si="1"/>
        <v>6246.02</v>
      </c>
      <c r="K65" s="94">
        <f t="shared" si="2"/>
        <v>1.38</v>
      </c>
      <c r="L65" s="94">
        <f t="shared" si="3"/>
        <v>447.53</v>
      </c>
      <c r="M65" s="94">
        <f t="shared" si="4"/>
        <v>6693.55</v>
      </c>
      <c r="N65" s="150">
        <f t="shared" si="5"/>
        <v>324.3</v>
      </c>
      <c r="O65" s="160">
        <f t="shared" si="6"/>
        <v>1.38</v>
      </c>
      <c r="P65" s="160">
        <f t="shared" si="7"/>
        <v>447.53399999999999</v>
      </c>
      <c r="Q65" s="160">
        <f>'7º MEDIÇÃO'!J66</f>
        <v>19.260000000000002</v>
      </c>
      <c r="R65" s="160">
        <f t="shared" si="8"/>
        <v>6246.0180000000009</v>
      </c>
    </row>
    <row r="66" spans="1:18" s="4" customFormat="1" ht="48">
      <c r="A66" s="168" t="s">
        <v>31</v>
      </c>
      <c r="B66" s="168">
        <v>102</v>
      </c>
      <c r="C66" s="168" t="s">
        <v>361</v>
      </c>
      <c r="D66" s="92" t="s">
        <v>249</v>
      </c>
      <c r="E66" s="85" t="s">
        <v>29</v>
      </c>
      <c r="F66" s="93">
        <f>'6º Medição'!M67</f>
        <v>67.94</v>
      </c>
      <c r="G66" s="93">
        <f t="shared" si="0"/>
        <v>67.94</v>
      </c>
      <c r="H66" s="93"/>
      <c r="I66" s="94">
        <f>'7º MEDIÇÃO'!J67</f>
        <v>65.28</v>
      </c>
      <c r="J66" s="94">
        <f t="shared" si="1"/>
        <v>4435.12</v>
      </c>
      <c r="K66" s="94">
        <f t="shared" si="2"/>
        <v>4.68</v>
      </c>
      <c r="L66" s="94">
        <f t="shared" si="3"/>
        <v>317.95999999999998</v>
      </c>
      <c r="M66" s="94">
        <f t="shared" si="4"/>
        <v>4753.08</v>
      </c>
      <c r="N66" s="150">
        <f t="shared" si="5"/>
        <v>67.94</v>
      </c>
      <c r="O66" s="160">
        <f t="shared" si="6"/>
        <v>4.68</v>
      </c>
      <c r="P66" s="160">
        <f t="shared" si="7"/>
        <v>317.95919999999995</v>
      </c>
      <c r="Q66" s="160">
        <f>'7º MEDIÇÃO'!J67</f>
        <v>65.28</v>
      </c>
      <c r="R66" s="160">
        <f t="shared" si="8"/>
        <v>4435.1232</v>
      </c>
    </row>
    <row r="67" spans="1:18" s="3" customFormat="1" ht="48">
      <c r="A67" s="168" t="s">
        <v>5</v>
      </c>
      <c r="B67" s="168" t="s">
        <v>63</v>
      </c>
      <c r="C67" s="168" t="s">
        <v>362</v>
      </c>
      <c r="D67" s="92" t="s">
        <v>251</v>
      </c>
      <c r="E67" s="85" t="s">
        <v>29</v>
      </c>
      <c r="F67" s="93">
        <f>'6º Medição'!M68</f>
        <v>13.88</v>
      </c>
      <c r="G67" s="93">
        <f t="shared" si="0"/>
        <v>13.88</v>
      </c>
      <c r="H67" s="93"/>
      <c r="I67" s="94">
        <f>'7º MEDIÇÃO'!J68</f>
        <v>19.100000000000001</v>
      </c>
      <c r="J67" s="94">
        <f t="shared" si="1"/>
        <v>265.11</v>
      </c>
      <c r="K67" s="94">
        <f t="shared" si="2"/>
        <v>1.37</v>
      </c>
      <c r="L67" s="94">
        <f t="shared" si="3"/>
        <v>19.02</v>
      </c>
      <c r="M67" s="94">
        <f t="shared" si="4"/>
        <v>284.12</v>
      </c>
      <c r="N67" s="150">
        <f t="shared" si="5"/>
        <v>13.88</v>
      </c>
      <c r="O67" s="160">
        <f t="shared" si="6"/>
        <v>1.37</v>
      </c>
      <c r="P67" s="160">
        <f t="shared" si="7"/>
        <v>19.015600000000003</v>
      </c>
      <c r="Q67" s="160">
        <f>'7º MEDIÇÃO'!J68</f>
        <v>19.100000000000001</v>
      </c>
      <c r="R67" s="160">
        <f t="shared" si="8"/>
        <v>265.10800000000006</v>
      </c>
    </row>
    <row r="68" spans="1:18" s="8" customFormat="1" ht="72">
      <c r="A68" s="85" t="s">
        <v>472</v>
      </c>
      <c r="B68" s="85" t="s">
        <v>474</v>
      </c>
      <c r="C68" s="168" t="s">
        <v>363</v>
      </c>
      <c r="D68" s="92" t="s">
        <v>473</v>
      </c>
      <c r="E68" s="85" t="s">
        <v>29</v>
      </c>
      <c r="F68" s="93">
        <f>'6º Medição'!M69</f>
        <v>324.29000000000002</v>
      </c>
      <c r="G68" s="93">
        <f t="shared" si="0"/>
        <v>324.29000000000002</v>
      </c>
      <c r="H68" s="93"/>
      <c r="I68" s="94">
        <f>'7º MEDIÇÃO'!J69</f>
        <v>64.97</v>
      </c>
      <c r="J68" s="94">
        <f t="shared" si="1"/>
        <v>21069.119999999999</v>
      </c>
      <c r="K68" s="94">
        <f t="shared" si="2"/>
        <v>4.66</v>
      </c>
      <c r="L68" s="94">
        <f t="shared" si="3"/>
        <v>1511.19</v>
      </c>
      <c r="M68" s="94">
        <f t="shared" si="4"/>
        <v>22580.31</v>
      </c>
      <c r="N68" s="150">
        <f t="shared" si="5"/>
        <v>324.29000000000002</v>
      </c>
      <c r="O68" s="160">
        <f t="shared" si="6"/>
        <v>4.66</v>
      </c>
      <c r="P68" s="160">
        <f t="shared" si="7"/>
        <v>1511.1914000000002</v>
      </c>
      <c r="Q68" s="160">
        <f>'7º MEDIÇÃO'!J69</f>
        <v>64.97</v>
      </c>
      <c r="R68" s="160">
        <f t="shared" si="8"/>
        <v>21069.121300000003</v>
      </c>
    </row>
    <row r="69" spans="1:18" s="8" customFormat="1" ht="36">
      <c r="A69" s="85" t="s">
        <v>472</v>
      </c>
      <c r="B69" s="85" t="s">
        <v>475</v>
      </c>
      <c r="C69" s="168" t="s">
        <v>364</v>
      </c>
      <c r="D69" s="92" t="s">
        <v>267</v>
      </c>
      <c r="E69" s="85" t="s">
        <v>35</v>
      </c>
      <c r="F69" s="93">
        <f>'6º Medição'!M70</f>
        <v>263.45</v>
      </c>
      <c r="G69" s="93">
        <f t="shared" si="0"/>
        <v>263.45</v>
      </c>
      <c r="H69" s="93"/>
      <c r="I69" s="94">
        <f>'7º MEDIÇÃO'!J70</f>
        <v>8.15</v>
      </c>
      <c r="J69" s="94">
        <f t="shared" si="1"/>
        <v>2147.12</v>
      </c>
      <c r="K69" s="94">
        <f t="shared" si="2"/>
        <v>0.57999999999999996</v>
      </c>
      <c r="L69" s="94">
        <f t="shared" si="3"/>
        <v>152.80000000000001</v>
      </c>
      <c r="M69" s="94">
        <f t="shared" si="4"/>
        <v>2299.92</v>
      </c>
      <c r="N69" s="150">
        <f t="shared" si="5"/>
        <v>263.45</v>
      </c>
      <c r="O69" s="160">
        <f t="shared" si="6"/>
        <v>0.57999999999999996</v>
      </c>
      <c r="P69" s="160">
        <f t="shared" si="7"/>
        <v>152.80099999999999</v>
      </c>
      <c r="Q69" s="160">
        <f>'7º MEDIÇÃO'!J70</f>
        <v>8.15</v>
      </c>
      <c r="R69" s="160">
        <f t="shared" si="8"/>
        <v>2147.1174999999998</v>
      </c>
    </row>
    <row r="70" spans="1:18" s="8" customFormat="1" ht="29.25" customHeight="1">
      <c r="A70" s="85" t="s">
        <v>472</v>
      </c>
      <c r="B70" s="85" t="s">
        <v>476</v>
      </c>
      <c r="C70" s="168" t="s">
        <v>365</v>
      </c>
      <c r="D70" s="92" t="s">
        <v>64</v>
      </c>
      <c r="E70" s="85" t="s">
        <v>35</v>
      </c>
      <c r="F70" s="93">
        <f>'6º Medição'!M71</f>
        <v>33.85</v>
      </c>
      <c r="G70" s="93">
        <f t="shared" si="0"/>
        <v>33.85</v>
      </c>
      <c r="H70" s="93"/>
      <c r="I70" s="94">
        <f>'7º MEDIÇÃO'!J71</f>
        <v>40.93</v>
      </c>
      <c r="J70" s="94">
        <f t="shared" si="1"/>
        <v>1385.48</v>
      </c>
      <c r="K70" s="94">
        <f t="shared" si="2"/>
        <v>2.93</v>
      </c>
      <c r="L70" s="94">
        <f t="shared" si="3"/>
        <v>99.18</v>
      </c>
      <c r="M70" s="94">
        <f t="shared" si="4"/>
        <v>1484.66</v>
      </c>
      <c r="N70" s="150">
        <f t="shared" si="5"/>
        <v>33.85</v>
      </c>
      <c r="O70" s="160">
        <f t="shared" si="6"/>
        <v>2.93</v>
      </c>
      <c r="P70" s="160">
        <f t="shared" si="7"/>
        <v>99.180500000000009</v>
      </c>
      <c r="Q70" s="160">
        <f>'7º MEDIÇÃO'!J71</f>
        <v>40.93</v>
      </c>
      <c r="R70" s="160">
        <f t="shared" si="8"/>
        <v>1385.4805000000001</v>
      </c>
    </row>
    <row r="71" spans="1:18" s="3" customFormat="1">
      <c r="A71" s="85"/>
      <c r="B71" s="85"/>
      <c r="C71" s="85"/>
      <c r="D71" s="100" t="s">
        <v>66</v>
      </c>
      <c r="E71" s="85"/>
      <c r="F71" s="93">
        <f>'6º Medição'!M72</f>
        <v>0</v>
      </c>
      <c r="G71" s="93">
        <f t="shared" si="0"/>
        <v>0</v>
      </c>
      <c r="H71" s="93"/>
      <c r="I71" s="94">
        <f>'7º MEDIÇÃO'!J72</f>
        <v>0</v>
      </c>
      <c r="J71" s="94">
        <f t="shared" si="1"/>
        <v>0</v>
      </c>
      <c r="K71" s="94">
        <f t="shared" si="2"/>
        <v>0</v>
      </c>
      <c r="L71" s="94">
        <f t="shared" si="3"/>
        <v>0</v>
      </c>
      <c r="M71" s="94">
        <f t="shared" si="4"/>
        <v>0</v>
      </c>
      <c r="N71" s="150">
        <f t="shared" si="5"/>
        <v>0</v>
      </c>
      <c r="O71" s="160">
        <f t="shared" si="6"/>
        <v>0</v>
      </c>
      <c r="P71" s="160">
        <f t="shared" si="7"/>
        <v>0</v>
      </c>
      <c r="Q71" s="160">
        <f>'7º MEDIÇÃO'!J72</f>
        <v>0</v>
      </c>
      <c r="R71" s="160">
        <f t="shared" si="8"/>
        <v>0</v>
      </c>
    </row>
    <row r="72" spans="1:18" s="3" customFormat="1" ht="48">
      <c r="A72" s="85" t="s">
        <v>5</v>
      </c>
      <c r="B72" s="85">
        <v>5975</v>
      </c>
      <c r="C72" s="85" t="s">
        <v>366</v>
      </c>
      <c r="D72" s="92" t="s">
        <v>269</v>
      </c>
      <c r="E72" s="85" t="s">
        <v>29</v>
      </c>
      <c r="F72" s="93">
        <f>'6º Medição'!M73</f>
        <v>0</v>
      </c>
      <c r="G72" s="93">
        <f t="shared" si="0"/>
        <v>0</v>
      </c>
      <c r="H72" s="93"/>
      <c r="I72" s="94">
        <f>'7º MEDIÇÃO'!J73</f>
        <v>4.22</v>
      </c>
      <c r="J72" s="94">
        <f t="shared" si="1"/>
        <v>0</v>
      </c>
      <c r="K72" s="94">
        <f t="shared" si="2"/>
        <v>0.3</v>
      </c>
      <c r="L72" s="94">
        <f t="shared" si="3"/>
        <v>0</v>
      </c>
      <c r="M72" s="94">
        <f t="shared" si="4"/>
        <v>0</v>
      </c>
      <c r="N72" s="151">
        <f t="shared" si="5"/>
        <v>0</v>
      </c>
      <c r="O72" s="160">
        <f t="shared" si="6"/>
        <v>0.3</v>
      </c>
      <c r="P72" s="160">
        <f t="shared" si="7"/>
        <v>0</v>
      </c>
      <c r="Q72" s="160">
        <f>'7º MEDIÇÃO'!J73</f>
        <v>4.22</v>
      </c>
      <c r="R72" s="160">
        <f t="shared" si="8"/>
        <v>0</v>
      </c>
    </row>
    <row r="73" spans="1:18" s="3" customFormat="1" ht="48">
      <c r="A73" s="85" t="s">
        <v>5</v>
      </c>
      <c r="B73" s="85">
        <v>5974</v>
      </c>
      <c r="C73" s="85" t="s">
        <v>367</v>
      </c>
      <c r="D73" s="92" t="s">
        <v>271</v>
      </c>
      <c r="E73" s="85" t="s">
        <v>29</v>
      </c>
      <c r="F73" s="93">
        <f>'6º Medição'!M74</f>
        <v>0</v>
      </c>
      <c r="G73" s="93">
        <f t="shared" si="0"/>
        <v>0</v>
      </c>
      <c r="H73" s="93"/>
      <c r="I73" s="94">
        <f>'7º MEDIÇÃO'!J74</f>
        <v>3.71</v>
      </c>
      <c r="J73" s="94">
        <f t="shared" si="1"/>
        <v>0</v>
      </c>
      <c r="K73" s="94">
        <f t="shared" si="2"/>
        <v>0.27</v>
      </c>
      <c r="L73" s="94">
        <f t="shared" si="3"/>
        <v>0</v>
      </c>
      <c r="M73" s="94">
        <f t="shared" si="4"/>
        <v>0</v>
      </c>
      <c r="N73" s="151">
        <f t="shared" si="5"/>
        <v>0</v>
      </c>
      <c r="O73" s="160">
        <f t="shared" si="6"/>
        <v>0.27</v>
      </c>
      <c r="P73" s="160">
        <f t="shared" si="7"/>
        <v>0</v>
      </c>
      <c r="Q73" s="160">
        <f>'7º MEDIÇÃO'!J74</f>
        <v>3.71</v>
      </c>
      <c r="R73" s="160">
        <f t="shared" si="8"/>
        <v>0</v>
      </c>
    </row>
    <row r="74" spans="1:18" s="3" customFormat="1" ht="48">
      <c r="A74" s="85" t="s">
        <v>5</v>
      </c>
      <c r="B74" s="85" t="s">
        <v>67</v>
      </c>
      <c r="C74" s="85" t="s">
        <v>293</v>
      </c>
      <c r="D74" s="92" t="s">
        <v>273</v>
      </c>
      <c r="E74" s="85" t="s">
        <v>29</v>
      </c>
      <c r="F74" s="93">
        <f>'6º Medição'!M75</f>
        <v>1695.136</v>
      </c>
      <c r="G74" s="93">
        <f t="shared" si="0"/>
        <v>1695.136</v>
      </c>
      <c r="H74" s="93"/>
      <c r="I74" s="94">
        <f>'7º MEDIÇÃO'!J75</f>
        <v>19.899999999999999</v>
      </c>
      <c r="J74" s="94">
        <f t="shared" si="1"/>
        <v>33733.21</v>
      </c>
      <c r="K74" s="94">
        <f t="shared" si="2"/>
        <v>1.43</v>
      </c>
      <c r="L74" s="94">
        <f t="shared" si="3"/>
        <v>2424.04</v>
      </c>
      <c r="M74" s="94">
        <f t="shared" si="4"/>
        <v>36157.25</v>
      </c>
      <c r="N74" s="151">
        <f t="shared" si="5"/>
        <v>1695.136</v>
      </c>
      <c r="O74" s="160">
        <f t="shared" si="6"/>
        <v>1.43</v>
      </c>
      <c r="P74" s="160">
        <f t="shared" si="7"/>
        <v>2424.04448</v>
      </c>
      <c r="Q74" s="160">
        <f>'7º MEDIÇÃO'!J75</f>
        <v>19.899999999999999</v>
      </c>
      <c r="R74" s="160">
        <f t="shared" si="8"/>
        <v>33733.206399999995</v>
      </c>
    </row>
    <row r="75" spans="1:18" s="8" customFormat="1" ht="48">
      <c r="A75" s="85" t="s">
        <v>472</v>
      </c>
      <c r="B75" s="85" t="s">
        <v>477</v>
      </c>
      <c r="C75" s="85" t="s">
        <v>368</v>
      </c>
      <c r="D75" s="92" t="s">
        <v>275</v>
      </c>
      <c r="E75" s="85" t="s">
        <v>29</v>
      </c>
      <c r="F75" s="93">
        <f>'6º Medição'!M76</f>
        <v>264.95</v>
      </c>
      <c r="G75" s="93">
        <f t="shared" si="0"/>
        <v>264.95</v>
      </c>
      <c r="H75" s="93"/>
      <c r="I75" s="94">
        <f>'7º MEDIÇÃO'!J76</f>
        <v>50.96</v>
      </c>
      <c r="J75" s="94">
        <f t="shared" si="1"/>
        <v>13501.85</v>
      </c>
      <c r="K75" s="94">
        <f t="shared" si="2"/>
        <v>3.65</v>
      </c>
      <c r="L75" s="94">
        <f t="shared" si="3"/>
        <v>967.07</v>
      </c>
      <c r="M75" s="94">
        <f t="shared" si="4"/>
        <v>14468.92</v>
      </c>
      <c r="N75" s="150">
        <f t="shared" si="5"/>
        <v>264.95</v>
      </c>
      <c r="O75" s="160">
        <f t="shared" si="6"/>
        <v>3.65</v>
      </c>
      <c r="P75" s="160">
        <f t="shared" si="7"/>
        <v>967.06749999999988</v>
      </c>
      <c r="Q75" s="160">
        <f>'7º MEDIÇÃO'!J76</f>
        <v>50.96</v>
      </c>
      <c r="R75" s="160">
        <f t="shared" si="8"/>
        <v>13501.851999999999</v>
      </c>
    </row>
    <row r="76" spans="1:18" s="3" customFormat="1" ht="24">
      <c r="A76" s="85" t="s">
        <v>5</v>
      </c>
      <c r="B76" s="85" t="s">
        <v>68</v>
      </c>
      <c r="C76" s="85" t="s">
        <v>369</v>
      </c>
      <c r="D76" s="92" t="s">
        <v>69</v>
      </c>
      <c r="E76" s="85" t="s">
        <v>29</v>
      </c>
      <c r="F76" s="93">
        <f>'6º Medição'!M77</f>
        <v>885.78</v>
      </c>
      <c r="G76" s="93">
        <f t="shared" si="0"/>
        <v>885.78</v>
      </c>
      <c r="H76" s="93"/>
      <c r="I76" s="94">
        <f>'7º MEDIÇÃO'!J77</f>
        <v>16.66</v>
      </c>
      <c r="J76" s="94">
        <f t="shared" si="1"/>
        <v>14757.09</v>
      </c>
      <c r="K76" s="94">
        <f t="shared" si="2"/>
        <v>1.19</v>
      </c>
      <c r="L76" s="94">
        <f t="shared" si="3"/>
        <v>1054.08</v>
      </c>
      <c r="M76" s="94">
        <f t="shared" si="4"/>
        <v>15811.17</v>
      </c>
      <c r="N76" s="150">
        <f t="shared" si="5"/>
        <v>885.78</v>
      </c>
      <c r="O76" s="160">
        <f t="shared" si="6"/>
        <v>1.19</v>
      </c>
      <c r="P76" s="160">
        <f t="shared" si="7"/>
        <v>1054.0781999999999</v>
      </c>
      <c r="Q76" s="160">
        <f>'7º MEDIÇÃO'!J77</f>
        <v>16.66</v>
      </c>
      <c r="R76" s="160">
        <f t="shared" si="8"/>
        <v>14757.094799999999</v>
      </c>
    </row>
    <row r="77" spans="1:18" s="3" customFormat="1" ht="24">
      <c r="A77" s="85" t="s">
        <v>5</v>
      </c>
      <c r="B77" s="85" t="s">
        <v>71</v>
      </c>
      <c r="C77" s="85" t="s">
        <v>370</v>
      </c>
      <c r="D77" s="92" t="s">
        <v>72</v>
      </c>
      <c r="E77" s="85" t="s">
        <v>29</v>
      </c>
      <c r="F77" s="93">
        <f>'6º Medição'!M78</f>
        <v>885.78</v>
      </c>
      <c r="G77" s="93">
        <f t="shared" si="0"/>
        <v>885.78</v>
      </c>
      <c r="H77" s="93"/>
      <c r="I77" s="94">
        <f>'7º MEDIÇÃO'!J78</f>
        <v>16.61</v>
      </c>
      <c r="J77" s="94">
        <f t="shared" si="1"/>
        <v>14712.81</v>
      </c>
      <c r="K77" s="94">
        <f t="shared" si="2"/>
        <v>1.19</v>
      </c>
      <c r="L77" s="94">
        <f t="shared" si="3"/>
        <v>1054.08</v>
      </c>
      <c r="M77" s="94">
        <f t="shared" si="4"/>
        <v>15766.88</v>
      </c>
      <c r="N77" s="150">
        <f t="shared" si="5"/>
        <v>885.78</v>
      </c>
      <c r="O77" s="160">
        <f t="shared" si="6"/>
        <v>1.19</v>
      </c>
      <c r="P77" s="160">
        <f t="shared" si="7"/>
        <v>1054.0781999999999</v>
      </c>
      <c r="Q77" s="160">
        <f>'7º MEDIÇÃO'!J78</f>
        <v>16.61</v>
      </c>
      <c r="R77" s="160">
        <f t="shared" si="8"/>
        <v>14712.805799999998</v>
      </c>
    </row>
    <row r="78" spans="1:18" s="8" customFormat="1" ht="29.25" customHeight="1">
      <c r="A78" s="85" t="s">
        <v>472</v>
      </c>
      <c r="B78" s="85" t="s">
        <v>478</v>
      </c>
      <c r="C78" s="85" t="s">
        <v>371</v>
      </c>
      <c r="D78" s="92" t="s">
        <v>73</v>
      </c>
      <c r="E78" s="85" t="s">
        <v>35</v>
      </c>
      <c r="F78" s="93">
        <f>'6º Medição'!M79</f>
        <v>48.5</v>
      </c>
      <c r="G78" s="93">
        <f t="shared" si="0"/>
        <v>48.5</v>
      </c>
      <c r="H78" s="93"/>
      <c r="I78" s="94">
        <f>'7º MEDIÇÃO'!J79</f>
        <v>40.93</v>
      </c>
      <c r="J78" s="94">
        <f t="shared" si="1"/>
        <v>1985.11</v>
      </c>
      <c r="K78" s="94">
        <f t="shared" si="2"/>
        <v>2.93</v>
      </c>
      <c r="L78" s="94">
        <f t="shared" si="3"/>
        <v>142.11000000000001</v>
      </c>
      <c r="M78" s="94">
        <f t="shared" si="4"/>
        <v>2127.21</v>
      </c>
      <c r="N78" s="150">
        <f t="shared" si="5"/>
        <v>48.5</v>
      </c>
      <c r="O78" s="160">
        <f t="shared" si="6"/>
        <v>2.93</v>
      </c>
      <c r="P78" s="160">
        <f t="shared" si="7"/>
        <v>142.10500000000002</v>
      </c>
      <c r="Q78" s="160">
        <f>'7º MEDIÇÃO'!J79</f>
        <v>40.93</v>
      </c>
      <c r="R78" s="160">
        <f t="shared" si="8"/>
        <v>1985.105</v>
      </c>
    </row>
    <row r="79" spans="1:18" s="3" customFormat="1" ht="24">
      <c r="A79" s="85" t="s">
        <v>5</v>
      </c>
      <c r="B79" s="85" t="s">
        <v>75</v>
      </c>
      <c r="C79" s="85" t="s">
        <v>372</v>
      </c>
      <c r="D79" s="92" t="s">
        <v>76</v>
      </c>
      <c r="E79" s="85" t="s">
        <v>29</v>
      </c>
      <c r="F79" s="93">
        <f>'6º Medição'!M80</f>
        <v>979.55</v>
      </c>
      <c r="G79" s="93">
        <f t="shared" ref="G79:G142" si="9">F79</f>
        <v>979.55</v>
      </c>
      <c r="H79" s="93"/>
      <c r="I79" s="94">
        <f>'7º MEDIÇÃO'!J80</f>
        <v>24.26</v>
      </c>
      <c r="J79" s="94">
        <f t="shared" ref="J79:J142" si="10">ROUND(G79*I79,2)</f>
        <v>23763.88</v>
      </c>
      <c r="K79" s="94">
        <f t="shared" ref="K79:K142" si="11">ROUND(I79*0.0717,2)</f>
        <v>1.74</v>
      </c>
      <c r="L79" s="94">
        <f t="shared" ref="L79:L142" si="12">ROUND(G79*K79,2)</f>
        <v>1704.42</v>
      </c>
      <c r="M79" s="94">
        <f t="shared" ref="M79:M142" si="13">ROUND((I79+K79)*G79,2)</f>
        <v>25468.3</v>
      </c>
      <c r="N79" s="150">
        <f t="shared" ref="N79:N142" si="14">F79-H79</f>
        <v>979.55</v>
      </c>
      <c r="O79" s="160">
        <f t="shared" ref="O79:O142" si="15">K79</f>
        <v>1.74</v>
      </c>
      <c r="P79" s="160">
        <f t="shared" ref="P79:P142" si="16">N79*O79</f>
        <v>1704.4169999999999</v>
      </c>
      <c r="Q79" s="160">
        <f>'7º MEDIÇÃO'!J80</f>
        <v>24.26</v>
      </c>
      <c r="R79" s="160">
        <f t="shared" ref="R79:R142" si="17">N79*Q79</f>
        <v>23763.883000000002</v>
      </c>
    </row>
    <row r="80" spans="1:18" s="3" customFormat="1">
      <c r="A80" s="85"/>
      <c r="B80" s="85"/>
      <c r="C80" s="85"/>
      <c r="D80" s="100" t="s">
        <v>78</v>
      </c>
      <c r="E80" s="85"/>
      <c r="F80" s="93">
        <f>'6º Medição'!M81</f>
        <v>0</v>
      </c>
      <c r="G80" s="93">
        <f t="shared" si="9"/>
        <v>0</v>
      </c>
      <c r="H80" s="93"/>
      <c r="I80" s="94">
        <f>'7º MEDIÇÃO'!J81</f>
        <v>0</v>
      </c>
      <c r="J80" s="94">
        <f t="shared" si="10"/>
        <v>0</v>
      </c>
      <c r="K80" s="94">
        <f t="shared" si="11"/>
        <v>0</v>
      </c>
      <c r="L80" s="94">
        <f t="shared" si="12"/>
        <v>0</v>
      </c>
      <c r="M80" s="94">
        <f t="shared" si="13"/>
        <v>0</v>
      </c>
      <c r="N80" s="150">
        <f t="shared" si="14"/>
        <v>0</v>
      </c>
      <c r="O80" s="160">
        <f t="shared" si="15"/>
        <v>0</v>
      </c>
      <c r="P80" s="160">
        <f t="shared" si="16"/>
        <v>0</v>
      </c>
      <c r="Q80" s="160">
        <f>'7º MEDIÇÃO'!J81</f>
        <v>0</v>
      </c>
      <c r="R80" s="160">
        <f t="shared" si="17"/>
        <v>0</v>
      </c>
    </row>
    <row r="81" spans="1:19" s="3" customFormat="1" ht="48">
      <c r="A81" s="85" t="s">
        <v>5</v>
      </c>
      <c r="B81" s="85">
        <v>5975</v>
      </c>
      <c r="C81" s="85" t="s">
        <v>373</v>
      </c>
      <c r="D81" s="92" t="s">
        <v>277</v>
      </c>
      <c r="E81" s="85" t="s">
        <v>29</v>
      </c>
      <c r="F81" s="93">
        <f>'6º Medição'!M82</f>
        <v>410.33</v>
      </c>
      <c r="G81" s="93">
        <f t="shared" si="9"/>
        <v>410.33</v>
      </c>
      <c r="H81" s="93"/>
      <c r="I81" s="94">
        <f>'7º MEDIÇÃO'!J82</f>
        <v>4.22</v>
      </c>
      <c r="J81" s="94">
        <f t="shared" si="10"/>
        <v>1731.59</v>
      </c>
      <c r="K81" s="94">
        <f t="shared" si="11"/>
        <v>0.3</v>
      </c>
      <c r="L81" s="94">
        <f t="shared" si="12"/>
        <v>123.1</v>
      </c>
      <c r="M81" s="94">
        <f t="shared" si="13"/>
        <v>1854.69</v>
      </c>
      <c r="N81" s="150">
        <f t="shared" si="14"/>
        <v>410.33</v>
      </c>
      <c r="O81" s="160">
        <f t="shared" si="15"/>
        <v>0.3</v>
      </c>
      <c r="P81" s="160">
        <f t="shared" si="16"/>
        <v>123.09899999999999</v>
      </c>
      <c r="Q81" s="160">
        <f>'7º MEDIÇÃO'!J82</f>
        <v>4.22</v>
      </c>
      <c r="R81" s="160">
        <f t="shared" si="17"/>
        <v>1731.5925999999997</v>
      </c>
    </row>
    <row r="82" spans="1:19" s="3" customFormat="1" ht="48">
      <c r="A82" s="85" t="s">
        <v>5</v>
      </c>
      <c r="B82" s="85" t="s">
        <v>79</v>
      </c>
      <c r="C82" s="85" t="s">
        <v>374</v>
      </c>
      <c r="D82" s="92" t="s">
        <v>279</v>
      </c>
      <c r="E82" s="85" t="s">
        <v>29</v>
      </c>
      <c r="F82" s="93">
        <f>'6º Medição'!M83</f>
        <v>410.33</v>
      </c>
      <c r="G82" s="93">
        <f t="shared" si="9"/>
        <v>410.33</v>
      </c>
      <c r="H82" s="93"/>
      <c r="I82" s="94">
        <f>'7º MEDIÇÃO'!J83</f>
        <v>19.899999999999999</v>
      </c>
      <c r="J82" s="94">
        <f t="shared" si="10"/>
        <v>8165.57</v>
      </c>
      <c r="K82" s="94">
        <f t="shared" si="11"/>
        <v>1.43</v>
      </c>
      <c r="L82" s="94">
        <f t="shared" si="12"/>
        <v>586.77</v>
      </c>
      <c r="M82" s="94">
        <f t="shared" si="13"/>
        <v>8752.34</v>
      </c>
      <c r="N82" s="150">
        <f t="shared" si="14"/>
        <v>410.33</v>
      </c>
      <c r="O82" s="160">
        <f t="shared" si="15"/>
        <v>1.43</v>
      </c>
      <c r="P82" s="160">
        <f t="shared" si="16"/>
        <v>586.77189999999996</v>
      </c>
      <c r="Q82" s="160">
        <f>'7º MEDIÇÃO'!J83</f>
        <v>19.899999999999999</v>
      </c>
      <c r="R82" s="160">
        <f t="shared" si="17"/>
        <v>8165.5669999999991</v>
      </c>
    </row>
    <row r="83" spans="1:19" s="3" customFormat="1" ht="24">
      <c r="A83" s="85" t="s">
        <v>5</v>
      </c>
      <c r="B83" s="85" t="s">
        <v>80</v>
      </c>
      <c r="C83" s="85" t="s">
        <v>375</v>
      </c>
      <c r="D83" s="92" t="s">
        <v>81</v>
      </c>
      <c r="E83" s="85" t="s">
        <v>29</v>
      </c>
      <c r="F83" s="93">
        <f>'6º Medição'!M84</f>
        <v>362.33</v>
      </c>
      <c r="G83" s="93">
        <f t="shared" si="9"/>
        <v>362.33</v>
      </c>
      <c r="H83" s="93"/>
      <c r="I83" s="94">
        <f>'7º MEDIÇÃO'!J84</f>
        <v>16.66</v>
      </c>
      <c r="J83" s="94">
        <f t="shared" si="10"/>
        <v>6036.42</v>
      </c>
      <c r="K83" s="94">
        <f t="shared" si="11"/>
        <v>1.19</v>
      </c>
      <c r="L83" s="94">
        <f t="shared" si="12"/>
        <v>431.17</v>
      </c>
      <c r="M83" s="94">
        <f t="shared" si="13"/>
        <v>6467.59</v>
      </c>
      <c r="N83" s="150">
        <f t="shared" si="14"/>
        <v>362.33</v>
      </c>
      <c r="O83" s="160">
        <f t="shared" si="15"/>
        <v>1.19</v>
      </c>
      <c r="P83" s="160">
        <f t="shared" si="16"/>
        <v>431.17269999999996</v>
      </c>
      <c r="Q83" s="160">
        <f>'7º MEDIÇÃO'!J84</f>
        <v>16.66</v>
      </c>
      <c r="R83" s="160">
        <f t="shared" si="17"/>
        <v>6036.4178000000002</v>
      </c>
    </row>
    <row r="84" spans="1:19" s="3" customFormat="1" ht="24">
      <c r="A84" s="85" t="s">
        <v>5</v>
      </c>
      <c r="B84" s="85" t="s">
        <v>71</v>
      </c>
      <c r="C84" s="85" t="s">
        <v>376</v>
      </c>
      <c r="D84" s="92" t="s">
        <v>72</v>
      </c>
      <c r="E84" s="85" t="s">
        <v>29</v>
      </c>
      <c r="F84" s="93">
        <f>'6º Medição'!M85</f>
        <v>362.33</v>
      </c>
      <c r="G84" s="93">
        <f t="shared" si="9"/>
        <v>362.33</v>
      </c>
      <c r="H84" s="93"/>
      <c r="I84" s="94">
        <f>'7º MEDIÇÃO'!J85</f>
        <v>16.61</v>
      </c>
      <c r="J84" s="94">
        <f t="shared" si="10"/>
        <v>6018.3</v>
      </c>
      <c r="K84" s="94">
        <f t="shared" si="11"/>
        <v>1.19</v>
      </c>
      <c r="L84" s="94">
        <f t="shared" si="12"/>
        <v>431.17</v>
      </c>
      <c r="M84" s="94">
        <f t="shared" si="13"/>
        <v>6449.47</v>
      </c>
      <c r="N84" s="150">
        <f t="shared" si="14"/>
        <v>362.33</v>
      </c>
      <c r="O84" s="160">
        <f t="shared" si="15"/>
        <v>1.19</v>
      </c>
      <c r="P84" s="160">
        <f t="shared" si="16"/>
        <v>431.17269999999996</v>
      </c>
      <c r="Q84" s="160">
        <f>'7º MEDIÇÃO'!J85</f>
        <v>16.61</v>
      </c>
      <c r="R84" s="160">
        <f t="shared" si="17"/>
        <v>6018.3012999999992</v>
      </c>
    </row>
    <row r="85" spans="1:19" s="3" customFormat="1" ht="24">
      <c r="A85" s="85" t="s">
        <v>5</v>
      </c>
      <c r="B85" s="85" t="s">
        <v>75</v>
      </c>
      <c r="C85" s="85" t="s">
        <v>377</v>
      </c>
      <c r="D85" s="92" t="s">
        <v>76</v>
      </c>
      <c r="E85" s="85" t="s">
        <v>29</v>
      </c>
      <c r="F85" s="93">
        <f>'6º Medição'!M86</f>
        <v>50.55</v>
      </c>
      <c r="G85" s="93">
        <f t="shared" si="9"/>
        <v>50.55</v>
      </c>
      <c r="H85" s="93"/>
      <c r="I85" s="94">
        <f>'7º MEDIÇÃO'!J86</f>
        <v>24.26</v>
      </c>
      <c r="J85" s="94">
        <f t="shared" si="10"/>
        <v>1226.3399999999999</v>
      </c>
      <c r="K85" s="94">
        <f t="shared" si="11"/>
        <v>1.74</v>
      </c>
      <c r="L85" s="94">
        <f t="shared" si="12"/>
        <v>87.96</v>
      </c>
      <c r="M85" s="94">
        <f t="shared" si="13"/>
        <v>1314.3</v>
      </c>
      <c r="N85" s="150">
        <f t="shared" si="14"/>
        <v>50.55</v>
      </c>
      <c r="O85" s="160">
        <f t="shared" si="15"/>
        <v>1.74</v>
      </c>
      <c r="P85" s="160">
        <f t="shared" si="16"/>
        <v>87.956999999999994</v>
      </c>
      <c r="Q85" s="160">
        <f>'7º MEDIÇÃO'!J86</f>
        <v>24.26</v>
      </c>
      <c r="R85" s="160">
        <f t="shared" si="17"/>
        <v>1226.3430000000001</v>
      </c>
    </row>
    <row r="86" spans="1:19" s="3" customFormat="1" ht="24">
      <c r="A86" s="85" t="s">
        <v>5</v>
      </c>
      <c r="B86" s="85" t="s">
        <v>84</v>
      </c>
      <c r="C86" s="85" t="s">
        <v>378</v>
      </c>
      <c r="D86" s="92" t="s">
        <v>85</v>
      </c>
      <c r="E86" s="85" t="s">
        <v>29</v>
      </c>
      <c r="F86" s="93">
        <f>'6º Medição'!M87</f>
        <v>2.5499999999999998</v>
      </c>
      <c r="G86" s="93">
        <f t="shared" si="9"/>
        <v>2.5499999999999998</v>
      </c>
      <c r="H86" s="93"/>
      <c r="I86" s="94">
        <f>'7º MEDIÇÃO'!J87</f>
        <v>55.29</v>
      </c>
      <c r="J86" s="94">
        <f t="shared" si="10"/>
        <v>140.99</v>
      </c>
      <c r="K86" s="94">
        <f t="shared" si="11"/>
        <v>3.96</v>
      </c>
      <c r="L86" s="94">
        <f t="shared" si="12"/>
        <v>10.1</v>
      </c>
      <c r="M86" s="94">
        <f t="shared" si="13"/>
        <v>151.09</v>
      </c>
      <c r="N86" s="150">
        <f t="shared" si="14"/>
        <v>2.5499999999999998</v>
      </c>
      <c r="O86" s="160">
        <f t="shared" si="15"/>
        <v>3.96</v>
      </c>
      <c r="P86" s="160">
        <f t="shared" si="16"/>
        <v>10.097999999999999</v>
      </c>
      <c r="Q86" s="160">
        <f>'7º MEDIÇÃO'!J87</f>
        <v>55.29</v>
      </c>
      <c r="R86" s="160">
        <f t="shared" si="17"/>
        <v>140.98949999999999</v>
      </c>
    </row>
    <row r="87" spans="1:19" s="3" customFormat="1">
      <c r="A87" s="180"/>
      <c r="B87" s="181"/>
      <c r="C87" s="181"/>
      <c r="D87" s="181"/>
      <c r="E87" s="181"/>
      <c r="F87" s="93">
        <f>'6º Medição'!M88</f>
        <v>0</v>
      </c>
      <c r="G87" s="93">
        <f t="shared" si="9"/>
        <v>0</v>
      </c>
      <c r="H87" s="93"/>
      <c r="I87" s="94"/>
      <c r="J87" s="94"/>
      <c r="K87" s="94"/>
      <c r="L87" s="94"/>
      <c r="M87" s="94"/>
      <c r="N87" s="150">
        <f t="shared" si="14"/>
        <v>0</v>
      </c>
      <c r="O87" s="160">
        <f t="shared" si="15"/>
        <v>0</v>
      </c>
      <c r="P87" s="160">
        <f t="shared" si="16"/>
        <v>0</v>
      </c>
      <c r="Q87" s="160">
        <f>'7º MEDIÇÃO'!J88</f>
        <v>0</v>
      </c>
      <c r="R87" s="160">
        <f t="shared" si="17"/>
        <v>0</v>
      </c>
      <c r="S87" s="191">
        <f>SUM(J90:J105)</f>
        <v>51793.229999999996</v>
      </c>
    </row>
    <row r="88" spans="1:19" s="3" customFormat="1">
      <c r="A88" s="99"/>
      <c r="B88" s="86"/>
      <c r="C88" s="95">
        <v>8</v>
      </c>
      <c r="D88" s="96" t="s">
        <v>87</v>
      </c>
      <c r="E88" s="86"/>
      <c r="F88" s="93">
        <f>'6º Medição'!M89</f>
        <v>0</v>
      </c>
      <c r="G88" s="93">
        <f t="shared" si="9"/>
        <v>0</v>
      </c>
      <c r="H88" s="93"/>
      <c r="I88" s="94"/>
      <c r="J88" s="94"/>
      <c r="K88" s="94"/>
      <c r="L88" s="94"/>
      <c r="M88" s="94"/>
      <c r="N88" s="150">
        <f t="shared" si="14"/>
        <v>0</v>
      </c>
      <c r="O88" s="160">
        <f t="shared" si="15"/>
        <v>0</v>
      </c>
      <c r="P88" s="160">
        <f t="shared" si="16"/>
        <v>0</v>
      </c>
      <c r="Q88" s="160">
        <f>'7º MEDIÇÃO'!J89</f>
        <v>0</v>
      </c>
      <c r="R88" s="160">
        <f t="shared" si="17"/>
        <v>0</v>
      </c>
    </row>
    <row r="89" spans="1:19" s="3" customFormat="1">
      <c r="A89" s="86"/>
      <c r="B89" s="86"/>
      <c r="C89" s="89"/>
      <c r="D89" s="96" t="s">
        <v>88</v>
      </c>
      <c r="E89" s="86"/>
      <c r="F89" s="93">
        <f>'6º Medição'!M90</f>
        <v>0</v>
      </c>
      <c r="G89" s="93">
        <f t="shared" si="9"/>
        <v>0</v>
      </c>
      <c r="H89" s="93"/>
      <c r="I89" s="94"/>
      <c r="J89" s="94"/>
      <c r="K89" s="94"/>
      <c r="L89" s="94"/>
      <c r="M89" s="94"/>
      <c r="N89" s="150">
        <f t="shared" si="14"/>
        <v>0</v>
      </c>
      <c r="O89" s="160">
        <f t="shared" si="15"/>
        <v>0</v>
      </c>
      <c r="P89" s="160">
        <f t="shared" si="16"/>
        <v>0</v>
      </c>
      <c r="Q89" s="160">
        <f>'7º MEDIÇÃO'!J90</f>
        <v>0</v>
      </c>
      <c r="R89" s="160">
        <f t="shared" si="17"/>
        <v>0</v>
      </c>
    </row>
    <row r="90" spans="1:19" s="3" customFormat="1" ht="48">
      <c r="A90" s="85" t="s">
        <v>5</v>
      </c>
      <c r="B90" s="85" t="s">
        <v>89</v>
      </c>
      <c r="C90" s="85" t="s">
        <v>379</v>
      </c>
      <c r="D90" s="92" t="s">
        <v>280</v>
      </c>
      <c r="E90" s="85" t="s">
        <v>11</v>
      </c>
      <c r="F90" s="93">
        <f>'6º Medição'!M91</f>
        <v>7</v>
      </c>
      <c r="G90" s="93">
        <f t="shared" si="9"/>
        <v>7</v>
      </c>
      <c r="H90" s="93"/>
      <c r="I90" s="94">
        <f>'7º MEDIÇÃO'!J91</f>
        <v>347.14</v>
      </c>
      <c r="J90" s="94">
        <f t="shared" si="10"/>
        <v>2429.98</v>
      </c>
      <c r="K90" s="94">
        <f t="shared" si="11"/>
        <v>24.89</v>
      </c>
      <c r="L90" s="94">
        <f t="shared" si="12"/>
        <v>174.23</v>
      </c>
      <c r="M90" s="94">
        <f t="shared" si="13"/>
        <v>2604.21</v>
      </c>
      <c r="N90" s="150">
        <f t="shared" si="14"/>
        <v>7</v>
      </c>
      <c r="O90" s="160">
        <f t="shared" si="15"/>
        <v>24.89</v>
      </c>
      <c r="P90" s="160">
        <f t="shared" si="16"/>
        <v>174.23000000000002</v>
      </c>
      <c r="Q90" s="160">
        <f>'7º MEDIÇÃO'!J91</f>
        <v>347.14</v>
      </c>
      <c r="R90" s="160">
        <f t="shared" si="17"/>
        <v>2429.98</v>
      </c>
    </row>
    <row r="91" spans="1:19" s="3" customFormat="1" ht="48">
      <c r="A91" s="85" t="s">
        <v>5</v>
      </c>
      <c r="B91" s="85" t="s">
        <v>90</v>
      </c>
      <c r="C91" s="85" t="s">
        <v>380</v>
      </c>
      <c r="D91" s="92" t="s">
        <v>519</v>
      </c>
      <c r="E91" s="85" t="s">
        <v>11</v>
      </c>
      <c r="F91" s="93">
        <f>'6º Medição'!M92</f>
        <v>15</v>
      </c>
      <c r="G91" s="93">
        <f t="shared" si="9"/>
        <v>15</v>
      </c>
      <c r="H91" s="93"/>
      <c r="I91" s="94">
        <f>'7º MEDIÇÃO'!J92</f>
        <v>385.36</v>
      </c>
      <c r="J91" s="94">
        <f t="shared" si="10"/>
        <v>5780.4</v>
      </c>
      <c r="K91" s="94">
        <f t="shared" si="11"/>
        <v>27.63</v>
      </c>
      <c r="L91" s="94">
        <f t="shared" si="12"/>
        <v>414.45</v>
      </c>
      <c r="M91" s="94">
        <f t="shared" si="13"/>
        <v>6194.85</v>
      </c>
      <c r="N91" s="150">
        <f t="shared" si="14"/>
        <v>15</v>
      </c>
      <c r="O91" s="160">
        <f t="shared" si="15"/>
        <v>27.63</v>
      </c>
      <c r="P91" s="160">
        <f t="shared" si="16"/>
        <v>414.45</v>
      </c>
      <c r="Q91" s="160">
        <f>'7º MEDIÇÃO'!J92</f>
        <v>385.36</v>
      </c>
      <c r="R91" s="160">
        <f t="shared" si="17"/>
        <v>5780.4000000000005</v>
      </c>
    </row>
    <row r="92" spans="1:19" s="8" customFormat="1" ht="48">
      <c r="A92" s="85" t="s">
        <v>472</v>
      </c>
      <c r="B92" s="85" t="s">
        <v>481</v>
      </c>
      <c r="C92" s="85" t="s">
        <v>381</v>
      </c>
      <c r="D92" s="92" t="s">
        <v>520</v>
      </c>
      <c r="E92" s="85" t="s">
        <v>11</v>
      </c>
      <c r="F92" s="93">
        <f>'6º Medição'!M93</f>
        <v>1</v>
      </c>
      <c r="G92" s="93">
        <f t="shared" si="9"/>
        <v>1</v>
      </c>
      <c r="H92" s="93"/>
      <c r="I92" s="94">
        <f>'7º MEDIÇÃO'!J93</f>
        <v>423.58</v>
      </c>
      <c r="J92" s="94">
        <f t="shared" si="10"/>
        <v>423.58</v>
      </c>
      <c r="K92" s="94">
        <f t="shared" si="11"/>
        <v>30.37</v>
      </c>
      <c r="L92" s="94">
        <f t="shared" si="12"/>
        <v>30.37</v>
      </c>
      <c r="M92" s="94">
        <f t="shared" si="13"/>
        <v>453.95</v>
      </c>
      <c r="N92" s="150">
        <f t="shared" si="14"/>
        <v>1</v>
      </c>
      <c r="O92" s="160">
        <f t="shared" si="15"/>
        <v>30.37</v>
      </c>
      <c r="P92" s="160">
        <f t="shared" si="16"/>
        <v>30.37</v>
      </c>
      <c r="Q92" s="160">
        <f>'7º MEDIÇÃO'!J93</f>
        <v>423.58</v>
      </c>
      <c r="R92" s="160">
        <f t="shared" si="17"/>
        <v>423.58</v>
      </c>
    </row>
    <row r="93" spans="1:19" s="3" customFormat="1" ht="36">
      <c r="A93" s="85" t="s">
        <v>5</v>
      </c>
      <c r="B93" s="85" t="s">
        <v>91</v>
      </c>
      <c r="C93" s="85" t="s">
        <v>382</v>
      </c>
      <c r="D93" s="92" t="s">
        <v>282</v>
      </c>
      <c r="E93" s="85" t="s">
        <v>11</v>
      </c>
      <c r="F93" s="93">
        <f>'6º Medição'!M94</f>
        <v>0</v>
      </c>
      <c r="G93" s="93">
        <f t="shared" si="9"/>
        <v>0</v>
      </c>
      <c r="H93" s="93"/>
      <c r="I93" s="94">
        <f>'7º MEDIÇÃO'!J94</f>
        <v>78.02</v>
      </c>
      <c r="J93" s="94">
        <f t="shared" si="10"/>
        <v>0</v>
      </c>
      <c r="K93" s="94">
        <f t="shared" si="11"/>
        <v>5.59</v>
      </c>
      <c r="L93" s="94">
        <f t="shared" si="12"/>
        <v>0</v>
      </c>
      <c r="M93" s="94">
        <f t="shared" si="13"/>
        <v>0</v>
      </c>
      <c r="N93" s="150">
        <f t="shared" si="14"/>
        <v>0</v>
      </c>
      <c r="O93" s="160">
        <f t="shared" si="15"/>
        <v>5.59</v>
      </c>
      <c r="P93" s="160">
        <f t="shared" si="16"/>
        <v>0</v>
      </c>
      <c r="Q93" s="160">
        <f>'7º MEDIÇÃO'!J94</f>
        <v>78.02</v>
      </c>
      <c r="R93" s="160">
        <f t="shared" si="17"/>
        <v>0</v>
      </c>
    </row>
    <row r="94" spans="1:19" s="8" customFormat="1" ht="48">
      <c r="A94" s="85" t="s">
        <v>472</v>
      </c>
      <c r="B94" s="85" t="s">
        <v>480</v>
      </c>
      <c r="C94" s="85" t="s">
        <v>383</v>
      </c>
      <c r="D94" s="92" t="s">
        <v>521</v>
      </c>
      <c r="E94" s="85" t="s">
        <v>11</v>
      </c>
      <c r="F94" s="93">
        <f>'6º Medição'!M95</f>
        <v>1</v>
      </c>
      <c r="G94" s="93">
        <f t="shared" si="9"/>
        <v>1</v>
      </c>
      <c r="H94" s="93"/>
      <c r="I94" s="94">
        <f>'7º MEDIÇÃO'!J95</f>
        <v>410.84</v>
      </c>
      <c r="J94" s="94">
        <f t="shared" si="10"/>
        <v>410.84</v>
      </c>
      <c r="K94" s="94">
        <f t="shared" si="11"/>
        <v>29.46</v>
      </c>
      <c r="L94" s="94">
        <f t="shared" si="12"/>
        <v>29.46</v>
      </c>
      <c r="M94" s="94">
        <f t="shared" si="13"/>
        <v>440.3</v>
      </c>
      <c r="N94" s="150">
        <f t="shared" si="14"/>
        <v>1</v>
      </c>
      <c r="O94" s="160">
        <f t="shared" si="15"/>
        <v>29.46</v>
      </c>
      <c r="P94" s="160">
        <f t="shared" si="16"/>
        <v>29.46</v>
      </c>
      <c r="Q94" s="160">
        <f>'7º MEDIÇÃO'!J95</f>
        <v>410.84</v>
      </c>
      <c r="R94" s="160">
        <f t="shared" si="17"/>
        <v>410.84</v>
      </c>
    </row>
    <row r="95" spans="1:19" s="8" customFormat="1" ht="48">
      <c r="A95" s="85" t="s">
        <v>472</v>
      </c>
      <c r="B95" s="85" t="s">
        <v>479</v>
      </c>
      <c r="C95" s="85" t="s">
        <v>384</v>
      </c>
      <c r="D95" s="92" t="s">
        <v>522</v>
      </c>
      <c r="E95" s="85" t="s">
        <v>11</v>
      </c>
      <c r="F95" s="93">
        <f>'6º Medição'!M96</f>
        <v>2</v>
      </c>
      <c r="G95" s="93">
        <f t="shared" si="9"/>
        <v>2</v>
      </c>
      <c r="H95" s="93"/>
      <c r="I95" s="94">
        <f>'7º MEDIÇÃO'!J96</f>
        <v>449.06</v>
      </c>
      <c r="J95" s="94">
        <f t="shared" si="10"/>
        <v>898.12</v>
      </c>
      <c r="K95" s="94">
        <f t="shared" si="11"/>
        <v>32.200000000000003</v>
      </c>
      <c r="L95" s="94">
        <f t="shared" si="12"/>
        <v>64.400000000000006</v>
      </c>
      <c r="M95" s="94">
        <f t="shared" si="13"/>
        <v>962.52</v>
      </c>
      <c r="N95" s="150">
        <f t="shared" si="14"/>
        <v>2</v>
      </c>
      <c r="O95" s="160">
        <f t="shared" si="15"/>
        <v>32.200000000000003</v>
      </c>
      <c r="P95" s="160">
        <f t="shared" si="16"/>
        <v>64.400000000000006</v>
      </c>
      <c r="Q95" s="160">
        <f>'7º MEDIÇÃO'!J96</f>
        <v>449.06</v>
      </c>
      <c r="R95" s="160">
        <f t="shared" si="17"/>
        <v>898.12</v>
      </c>
    </row>
    <row r="96" spans="1:19" s="8" customFormat="1" ht="48">
      <c r="A96" s="85" t="s">
        <v>472</v>
      </c>
      <c r="B96" s="85" t="s">
        <v>482</v>
      </c>
      <c r="C96" s="85" t="s">
        <v>385</v>
      </c>
      <c r="D96" s="92" t="s">
        <v>523</v>
      </c>
      <c r="E96" s="85" t="s">
        <v>11</v>
      </c>
      <c r="F96" s="93">
        <f>'6º Medição'!M97</f>
        <v>1</v>
      </c>
      <c r="G96" s="93">
        <f t="shared" si="9"/>
        <v>1</v>
      </c>
      <c r="H96" s="93"/>
      <c r="I96" s="94">
        <f>'7º MEDIÇÃO'!J97</f>
        <v>512.76</v>
      </c>
      <c r="J96" s="94">
        <f t="shared" si="10"/>
        <v>512.76</v>
      </c>
      <c r="K96" s="94">
        <f t="shared" si="11"/>
        <v>36.76</v>
      </c>
      <c r="L96" s="94">
        <f t="shared" si="12"/>
        <v>36.76</v>
      </c>
      <c r="M96" s="94">
        <f t="shared" si="13"/>
        <v>549.52</v>
      </c>
      <c r="N96" s="150">
        <f t="shared" si="14"/>
        <v>1</v>
      </c>
      <c r="O96" s="160">
        <f t="shared" si="15"/>
        <v>36.76</v>
      </c>
      <c r="P96" s="160">
        <f t="shared" si="16"/>
        <v>36.76</v>
      </c>
      <c r="Q96" s="160">
        <f>'7º MEDIÇÃO'!J97</f>
        <v>512.76</v>
      </c>
      <c r="R96" s="160">
        <f t="shared" si="17"/>
        <v>512.76</v>
      </c>
    </row>
    <row r="97" spans="1:19" s="3" customFormat="1" ht="48">
      <c r="A97" s="85" t="s">
        <v>5</v>
      </c>
      <c r="B97" s="85" t="s">
        <v>92</v>
      </c>
      <c r="C97" s="85" t="s">
        <v>386</v>
      </c>
      <c r="D97" s="92" t="s">
        <v>283</v>
      </c>
      <c r="E97" s="85" t="s">
        <v>29</v>
      </c>
      <c r="F97" s="93">
        <f>'6º Medição'!M98</f>
        <v>150.57</v>
      </c>
      <c r="G97" s="93">
        <f t="shared" si="9"/>
        <v>150.57</v>
      </c>
      <c r="H97" s="93"/>
      <c r="I97" s="94">
        <f>'7º MEDIÇÃO'!J98</f>
        <v>19.260000000000002</v>
      </c>
      <c r="J97" s="94">
        <f t="shared" si="10"/>
        <v>2899.98</v>
      </c>
      <c r="K97" s="94">
        <f t="shared" si="11"/>
        <v>1.38</v>
      </c>
      <c r="L97" s="94">
        <f t="shared" si="12"/>
        <v>207.79</v>
      </c>
      <c r="M97" s="94">
        <f t="shared" si="13"/>
        <v>3107.76</v>
      </c>
      <c r="N97" s="150">
        <f t="shared" si="14"/>
        <v>150.57</v>
      </c>
      <c r="O97" s="160">
        <f t="shared" si="15"/>
        <v>1.38</v>
      </c>
      <c r="P97" s="160">
        <f t="shared" si="16"/>
        <v>207.78659999999996</v>
      </c>
      <c r="Q97" s="160">
        <f>'7º MEDIÇÃO'!J98</f>
        <v>19.260000000000002</v>
      </c>
      <c r="R97" s="160">
        <f t="shared" si="17"/>
        <v>2899.9782</v>
      </c>
    </row>
    <row r="98" spans="1:19" s="3" customFormat="1">
      <c r="A98" s="85"/>
      <c r="B98" s="85"/>
      <c r="C98" s="85"/>
      <c r="D98" s="100" t="s">
        <v>93</v>
      </c>
      <c r="E98" s="85"/>
      <c r="F98" s="93">
        <f>'6º Medição'!M99</f>
        <v>0</v>
      </c>
      <c r="G98" s="93">
        <f t="shared" si="9"/>
        <v>0</v>
      </c>
      <c r="H98" s="93"/>
      <c r="I98" s="94">
        <f>'7º MEDIÇÃO'!J99</f>
        <v>0</v>
      </c>
      <c r="J98" s="94">
        <f t="shared" si="10"/>
        <v>0</v>
      </c>
      <c r="K98" s="94">
        <f t="shared" si="11"/>
        <v>0</v>
      </c>
      <c r="L98" s="94">
        <f t="shared" si="12"/>
        <v>0</v>
      </c>
      <c r="M98" s="94">
        <f t="shared" si="13"/>
        <v>0</v>
      </c>
      <c r="N98" s="150">
        <f t="shared" si="14"/>
        <v>0</v>
      </c>
      <c r="O98" s="160">
        <f t="shared" si="15"/>
        <v>0</v>
      </c>
      <c r="P98" s="160">
        <f t="shared" si="16"/>
        <v>0</v>
      </c>
      <c r="Q98" s="160">
        <f>'7º MEDIÇÃO'!J99</f>
        <v>0</v>
      </c>
      <c r="R98" s="160">
        <f t="shared" si="17"/>
        <v>0</v>
      </c>
    </row>
    <row r="99" spans="1:19" s="3" customFormat="1" ht="24">
      <c r="A99" s="85" t="s">
        <v>5</v>
      </c>
      <c r="B99" s="85" t="s">
        <v>94</v>
      </c>
      <c r="C99" s="85" t="s">
        <v>387</v>
      </c>
      <c r="D99" s="92" t="s">
        <v>95</v>
      </c>
      <c r="E99" s="85" t="s">
        <v>29</v>
      </c>
      <c r="F99" s="93">
        <f>'6º Medição'!M100</f>
        <v>41.2</v>
      </c>
      <c r="G99" s="93">
        <f t="shared" si="9"/>
        <v>41.2</v>
      </c>
      <c r="H99" s="93"/>
      <c r="I99" s="94">
        <f>'7º MEDIÇÃO'!J100</f>
        <v>536.11</v>
      </c>
      <c r="J99" s="94">
        <f t="shared" si="10"/>
        <v>22087.73</v>
      </c>
      <c r="K99" s="94">
        <f t="shared" si="11"/>
        <v>38.44</v>
      </c>
      <c r="L99" s="94">
        <f t="shared" si="12"/>
        <v>1583.73</v>
      </c>
      <c r="M99" s="94">
        <f t="shared" si="13"/>
        <v>23671.46</v>
      </c>
      <c r="N99" s="150">
        <f t="shared" si="14"/>
        <v>41.2</v>
      </c>
      <c r="O99" s="160">
        <f t="shared" si="15"/>
        <v>38.44</v>
      </c>
      <c r="P99" s="160">
        <f t="shared" si="16"/>
        <v>1583.7280000000001</v>
      </c>
      <c r="Q99" s="160">
        <f>'7º MEDIÇÃO'!J100</f>
        <v>536.11</v>
      </c>
      <c r="R99" s="160">
        <f t="shared" si="17"/>
        <v>22087.732000000004</v>
      </c>
    </row>
    <row r="100" spans="1:19" s="8" customFormat="1" ht="24">
      <c r="A100" s="85" t="s">
        <v>472</v>
      </c>
      <c r="B100" s="85" t="s">
        <v>483</v>
      </c>
      <c r="C100" s="85" t="s">
        <v>388</v>
      </c>
      <c r="D100" s="92" t="s">
        <v>97</v>
      </c>
      <c r="E100" s="85" t="s">
        <v>29</v>
      </c>
      <c r="F100" s="93">
        <f>'6º Medição'!M101</f>
        <v>0.8</v>
      </c>
      <c r="G100" s="93">
        <f t="shared" si="9"/>
        <v>0.8</v>
      </c>
      <c r="H100" s="93"/>
      <c r="I100" s="94">
        <f>'7º MEDIÇÃO'!J101</f>
        <v>510.63</v>
      </c>
      <c r="J100" s="94">
        <f t="shared" si="10"/>
        <v>408.5</v>
      </c>
      <c r="K100" s="94">
        <f t="shared" si="11"/>
        <v>36.61</v>
      </c>
      <c r="L100" s="94">
        <f t="shared" si="12"/>
        <v>29.29</v>
      </c>
      <c r="M100" s="94">
        <f t="shared" si="13"/>
        <v>437.79</v>
      </c>
      <c r="N100" s="150">
        <f t="shared" si="14"/>
        <v>0.8</v>
      </c>
      <c r="O100" s="160">
        <f t="shared" si="15"/>
        <v>36.61</v>
      </c>
      <c r="P100" s="160">
        <f t="shared" si="16"/>
        <v>29.288</v>
      </c>
      <c r="Q100" s="160">
        <f>'7º MEDIÇÃO'!J101</f>
        <v>510.63</v>
      </c>
      <c r="R100" s="160">
        <f t="shared" si="17"/>
        <v>408.50400000000002</v>
      </c>
    </row>
    <row r="101" spans="1:19" s="3" customFormat="1" ht="24">
      <c r="A101" s="85" t="s">
        <v>5</v>
      </c>
      <c r="B101" s="85" t="s">
        <v>99</v>
      </c>
      <c r="C101" s="85" t="s">
        <v>389</v>
      </c>
      <c r="D101" s="92" t="s">
        <v>100</v>
      </c>
      <c r="E101" s="85" t="s">
        <v>29</v>
      </c>
      <c r="F101" s="93">
        <f>'6º Medição'!M102</f>
        <v>15.57</v>
      </c>
      <c r="G101" s="93">
        <f t="shared" si="9"/>
        <v>15.57</v>
      </c>
      <c r="H101" s="93"/>
      <c r="I101" s="94">
        <f>'7º MEDIÇÃO'!J102</f>
        <v>536.11</v>
      </c>
      <c r="J101" s="94">
        <f t="shared" si="10"/>
        <v>8347.23</v>
      </c>
      <c r="K101" s="94">
        <f t="shared" si="11"/>
        <v>38.44</v>
      </c>
      <c r="L101" s="94">
        <f t="shared" si="12"/>
        <v>598.51</v>
      </c>
      <c r="M101" s="94">
        <f t="shared" si="13"/>
        <v>8945.74</v>
      </c>
      <c r="N101" s="150">
        <f t="shared" si="14"/>
        <v>15.57</v>
      </c>
      <c r="O101" s="160">
        <f t="shared" si="15"/>
        <v>38.44</v>
      </c>
      <c r="P101" s="160">
        <f t="shared" si="16"/>
        <v>598.51080000000002</v>
      </c>
      <c r="Q101" s="160">
        <f>'7º MEDIÇÃO'!J102</f>
        <v>536.11</v>
      </c>
      <c r="R101" s="160">
        <f t="shared" si="17"/>
        <v>8347.2327000000005</v>
      </c>
    </row>
    <row r="102" spans="1:19" s="8" customFormat="1">
      <c r="A102" s="85"/>
      <c r="B102" s="85"/>
      <c r="C102" s="85" t="s">
        <v>390</v>
      </c>
      <c r="D102" s="100" t="s">
        <v>102</v>
      </c>
      <c r="E102" s="85"/>
      <c r="F102" s="93">
        <f>'6º Medição'!M103</f>
        <v>0</v>
      </c>
      <c r="G102" s="93">
        <f t="shared" si="9"/>
        <v>0</v>
      </c>
      <c r="H102" s="93"/>
      <c r="I102" s="94">
        <f>'7º MEDIÇÃO'!J103</f>
        <v>0</v>
      </c>
      <c r="J102" s="94">
        <f t="shared" si="10"/>
        <v>0</v>
      </c>
      <c r="K102" s="94">
        <f t="shared" si="11"/>
        <v>0</v>
      </c>
      <c r="L102" s="94">
        <f t="shared" si="12"/>
        <v>0</v>
      </c>
      <c r="M102" s="94">
        <f t="shared" si="13"/>
        <v>0</v>
      </c>
      <c r="N102" s="150">
        <f t="shared" si="14"/>
        <v>0</v>
      </c>
      <c r="O102" s="160">
        <f t="shared" si="15"/>
        <v>0</v>
      </c>
      <c r="P102" s="160">
        <f t="shared" si="16"/>
        <v>0</v>
      </c>
      <c r="Q102" s="160">
        <f>'7º MEDIÇÃO'!J103</f>
        <v>0</v>
      </c>
      <c r="R102" s="160">
        <f t="shared" si="17"/>
        <v>0</v>
      </c>
    </row>
    <row r="103" spans="1:19" s="4" customFormat="1" ht="24">
      <c r="A103" s="85" t="s">
        <v>31</v>
      </c>
      <c r="B103" s="85">
        <v>263</v>
      </c>
      <c r="C103" s="85" t="s">
        <v>391</v>
      </c>
      <c r="D103" s="92" t="s">
        <v>103</v>
      </c>
      <c r="E103" s="85" t="s">
        <v>29</v>
      </c>
      <c r="F103" s="93">
        <f>'6º Medição'!M104</f>
        <v>17.43</v>
      </c>
      <c r="G103" s="93">
        <f t="shared" si="9"/>
        <v>17.43</v>
      </c>
      <c r="H103" s="93"/>
      <c r="I103" s="94">
        <f>'7º MEDIÇÃO'!J104</f>
        <v>281.31</v>
      </c>
      <c r="J103" s="94">
        <f t="shared" si="10"/>
        <v>4903.2299999999996</v>
      </c>
      <c r="K103" s="94">
        <f t="shared" si="11"/>
        <v>20.170000000000002</v>
      </c>
      <c r="L103" s="94">
        <f t="shared" si="12"/>
        <v>351.56</v>
      </c>
      <c r="M103" s="94">
        <f t="shared" si="13"/>
        <v>5254.8</v>
      </c>
      <c r="N103" s="150">
        <f t="shared" si="14"/>
        <v>17.43</v>
      </c>
      <c r="O103" s="160">
        <f t="shared" si="15"/>
        <v>20.170000000000002</v>
      </c>
      <c r="P103" s="160">
        <f t="shared" si="16"/>
        <v>351.56310000000002</v>
      </c>
      <c r="Q103" s="160">
        <f>'7º MEDIÇÃO'!J104</f>
        <v>281.31</v>
      </c>
      <c r="R103" s="160">
        <f t="shared" si="17"/>
        <v>4903.2332999999999</v>
      </c>
    </row>
    <row r="104" spans="1:19" s="3" customFormat="1" ht="24">
      <c r="A104" s="85" t="s">
        <v>5</v>
      </c>
      <c r="B104" s="85">
        <v>72116</v>
      </c>
      <c r="C104" s="85" t="s">
        <v>392</v>
      </c>
      <c r="D104" s="92" t="s">
        <v>105</v>
      </c>
      <c r="E104" s="85" t="s">
        <v>29</v>
      </c>
      <c r="F104" s="93">
        <f>'6º Medição'!M105</f>
        <v>41.2</v>
      </c>
      <c r="G104" s="93">
        <f t="shared" si="9"/>
        <v>41.2</v>
      </c>
      <c r="H104" s="93"/>
      <c r="I104" s="94">
        <f>'7º MEDIÇÃO'!J105</f>
        <v>51.22</v>
      </c>
      <c r="J104" s="94">
        <f t="shared" si="10"/>
        <v>2110.2600000000002</v>
      </c>
      <c r="K104" s="94">
        <f t="shared" si="11"/>
        <v>3.67</v>
      </c>
      <c r="L104" s="94">
        <f t="shared" si="12"/>
        <v>151.19999999999999</v>
      </c>
      <c r="M104" s="94">
        <f t="shared" si="13"/>
        <v>2261.4699999999998</v>
      </c>
      <c r="N104" s="150">
        <f t="shared" si="14"/>
        <v>41.2</v>
      </c>
      <c r="O104" s="160">
        <f t="shared" si="15"/>
        <v>3.67</v>
      </c>
      <c r="P104" s="160">
        <f t="shared" si="16"/>
        <v>151.20400000000001</v>
      </c>
      <c r="Q104" s="160">
        <f>'7º MEDIÇÃO'!J105</f>
        <v>51.22</v>
      </c>
      <c r="R104" s="160">
        <f t="shared" si="17"/>
        <v>2110.2640000000001</v>
      </c>
    </row>
    <row r="105" spans="1:19" s="8" customFormat="1" ht="27" customHeight="1">
      <c r="A105" s="85" t="s">
        <v>472</v>
      </c>
      <c r="B105" s="85" t="s">
        <v>484</v>
      </c>
      <c r="C105" s="85" t="s">
        <v>393</v>
      </c>
      <c r="D105" s="92" t="s">
        <v>106</v>
      </c>
      <c r="E105" s="85" t="s">
        <v>29</v>
      </c>
      <c r="F105" s="93">
        <f>'6º Medição'!M106</f>
        <v>3.64</v>
      </c>
      <c r="G105" s="93">
        <f t="shared" si="9"/>
        <v>3.64</v>
      </c>
      <c r="H105" s="93"/>
      <c r="I105" s="94">
        <f>'7º MEDIÇÃO'!J106</f>
        <v>159.51</v>
      </c>
      <c r="J105" s="94">
        <f t="shared" si="10"/>
        <v>580.62</v>
      </c>
      <c r="K105" s="94">
        <f t="shared" si="11"/>
        <v>11.44</v>
      </c>
      <c r="L105" s="94">
        <f t="shared" si="12"/>
        <v>41.64</v>
      </c>
      <c r="M105" s="94">
        <f t="shared" si="13"/>
        <v>622.26</v>
      </c>
      <c r="N105" s="150">
        <f t="shared" si="14"/>
        <v>3.64</v>
      </c>
      <c r="O105" s="160">
        <f t="shared" si="15"/>
        <v>11.44</v>
      </c>
      <c r="P105" s="160">
        <f t="shared" si="16"/>
        <v>41.641599999999997</v>
      </c>
      <c r="Q105" s="160">
        <f>'7º MEDIÇÃO'!J106</f>
        <v>159.51</v>
      </c>
      <c r="R105" s="160">
        <f t="shared" si="17"/>
        <v>580.6164</v>
      </c>
    </row>
    <row r="106" spans="1:19" s="8" customFormat="1">
      <c r="A106" s="85"/>
      <c r="B106" s="85"/>
      <c r="C106" s="85"/>
      <c r="D106" s="92"/>
      <c r="E106" s="85"/>
      <c r="F106" s="93">
        <f>'6º Medição'!M107</f>
        <v>0</v>
      </c>
      <c r="G106" s="93">
        <f t="shared" si="9"/>
        <v>0</v>
      </c>
      <c r="H106" s="93"/>
      <c r="I106" s="94"/>
      <c r="J106" s="94"/>
      <c r="K106" s="94"/>
      <c r="L106" s="94"/>
      <c r="M106" s="94"/>
      <c r="N106" s="150">
        <f t="shared" si="14"/>
        <v>0</v>
      </c>
      <c r="O106" s="160">
        <f t="shared" si="15"/>
        <v>0</v>
      </c>
      <c r="P106" s="160">
        <f t="shared" si="16"/>
        <v>0</v>
      </c>
      <c r="Q106" s="160">
        <f>'7º MEDIÇÃO'!J107</f>
        <v>0</v>
      </c>
      <c r="R106" s="160">
        <f t="shared" si="17"/>
        <v>0</v>
      </c>
    </row>
    <row r="107" spans="1:19" s="3" customFormat="1">
      <c r="A107" s="89"/>
      <c r="B107" s="89"/>
      <c r="C107" s="95">
        <v>9</v>
      </c>
      <c r="D107" s="96" t="s">
        <v>108</v>
      </c>
      <c r="E107" s="89"/>
      <c r="F107" s="93">
        <f>'6º Medição'!M108</f>
        <v>0</v>
      </c>
      <c r="G107" s="93">
        <f t="shared" si="9"/>
        <v>0</v>
      </c>
      <c r="H107" s="93"/>
      <c r="I107" s="94"/>
      <c r="J107" s="94"/>
      <c r="K107" s="94"/>
      <c r="L107" s="94"/>
      <c r="M107" s="94"/>
      <c r="N107" s="150">
        <f t="shared" si="14"/>
        <v>0</v>
      </c>
      <c r="O107" s="160">
        <f t="shared" si="15"/>
        <v>0</v>
      </c>
      <c r="P107" s="160">
        <f t="shared" si="16"/>
        <v>0</v>
      </c>
      <c r="Q107" s="160">
        <f>'7º MEDIÇÃO'!J108</f>
        <v>0</v>
      </c>
      <c r="R107" s="160">
        <f t="shared" si="17"/>
        <v>0</v>
      </c>
    </row>
    <row r="108" spans="1:19" s="3" customFormat="1" ht="15" customHeight="1">
      <c r="A108" s="610" t="s">
        <v>109</v>
      </c>
      <c r="B108" s="611"/>
      <c r="C108" s="611"/>
      <c r="D108" s="611"/>
      <c r="E108" s="612"/>
      <c r="F108" s="93">
        <f>'6º Medição'!M109</f>
        <v>0</v>
      </c>
      <c r="G108" s="93">
        <f t="shared" si="9"/>
        <v>0</v>
      </c>
      <c r="H108" s="93"/>
      <c r="I108" s="94"/>
      <c r="J108" s="94"/>
      <c r="K108" s="94"/>
      <c r="L108" s="94"/>
      <c r="M108" s="94"/>
      <c r="N108" s="150">
        <f t="shared" si="14"/>
        <v>0</v>
      </c>
      <c r="O108" s="160">
        <f t="shared" si="15"/>
        <v>0</v>
      </c>
      <c r="P108" s="160">
        <f t="shared" si="16"/>
        <v>0</v>
      </c>
      <c r="Q108" s="160">
        <f>'7º MEDIÇÃO'!J109</f>
        <v>0</v>
      </c>
      <c r="R108" s="160">
        <f t="shared" si="17"/>
        <v>0</v>
      </c>
      <c r="S108" s="191">
        <f>SUM(J109:J156)</f>
        <v>47494.180000000008</v>
      </c>
    </row>
    <row r="109" spans="1:19" s="8" customFormat="1" ht="24">
      <c r="A109" s="85" t="s">
        <v>472</v>
      </c>
      <c r="B109" s="85" t="s">
        <v>485</v>
      </c>
      <c r="C109" s="85" t="s">
        <v>394</v>
      </c>
      <c r="D109" s="92" t="s">
        <v>110</v>
      </c>
      <c r="E109" s="85" t="s">
        <v>111</v>
      </c>
      <c r="F109" s="93">
        <f>'6º Medição'!M110</f>
        <v>1</v>
      </c>
      <c r="G109" s="93">
        <f t="shared" si="9"/>
        <v>1</v>
      </c>
      <c r="H109" s="93"/>
      <c r="I109" s="94">
        <f>'7º MEDIÇÃO'!J110</f>
        <v>3159.43</v>
      </c>
      <c r="J109" s="94">
        <f t="shared" si="10"/>
        <v>3159.43</v>
      </c>
      <c r="K109" s="94">
        <f t="shared" si="11"/>
        <v>226.53</v>
      </c>
      <c r="L109" s="94">
        <f t="shared" si="12"/>
        <v>226.53</v>
      </c>
      <c r="M109" s="94">
        <f t="shared" si="13"/>
        <v>3385.96</v>
      </c>
      <c r="N109" s="150">
        <f t="shared" si="14"/>
        <v>1</v>
      </c>
      <c r="O109" s="160">
        <f t="shared" si="15"/>
        <v>226.53</v>
      </c>
      <c r="P109" s="160">
        <f t="shared" si="16"/>
        <v>226.53</v>
      </c>
      <c r="Q109" s="160">
        <f>'7º MEDIÇÃO'!J110</f>
        <v>3159.43</v>
      </c>
      <c r="R109" s="160">
        <f t="shared" si="17"/>
        <v>3159.43</v>
      </c>
    </row>
    <row r="110" spans="1:19" s="4" customFormat="1" ht="15" customHeight="1">
      <c r="A110" s="610" t="s">
        <v>112</v>
      </c>
      <c r="B110" s="611"/>
      <c r="C110" s="611"/>
      <c r="D110" s="611"/>
      <c r="E110" s="612"/>
      <c r="F110" s="93">
        <f>'6º Medição'!M111</f>
        <v>0</v>
      </c>
      <c r="G110" s="93">
        <f t="shared" si="9"/>
        <v>0</v>
      </c>
      <c r="H110" s="93"/>
      <c r="I110" s="94"/>
      <c r="J110" s="94"/>
      <c r="K110" s="94"/>
      <c r="L110" s="94"/>
      <c r="M110" s="94"/>
      <c r="N110" s="150">
        <f t="shared" si="14"/>
        <v>0</v>
      </c>
      <c r="O110" s="160">
        <f t="shared" si="15"/>
        <v>0</v>
      </c>
      <c r="P110" s="160">
        <f t="shared" si="16"/>
        <v>0</v>
      </c>
      <c r="Q110" s="160">
        <f>'7º MEDIÇÃO'!J111</f>
        <v>0</v>
      </c>
      <c r="R110" s="160">
        <f t="shared" si="17"/>
        <v>0</v>
      </c>
    </row>
    <row r="111" spans="1:19" s="8" customFormat="1" ht="180">
      <c r="A111" s="85" t="s">
        <v>5</v>
      </c>
      <c r="B111" s="85">
        <v>26322</v>
      </c>
      <c r="C111" s="85" t="s">
        <v>285</v>
      </c>
      <c r="D111" s="92" t="s">
        <v>286</v>
      </c>
      <c r="E111" s="85" t="s">
        <v>11</v>
      </c>
      <c r="F111" s="93">
        <f>'6º Medição'!M112</f>
        <v>48</v>
      </c>
      <c r="G111" s="93">
        <f t="shared" si="9"/>
        <v>48</v>
      </c>
      <c r="H111" s="93"/>
      <c r="I111" s="94">
        <f>'7º MEDIÇÃO'!J112</f>
        <v>163.22999999999999</v>
      </c>
      <c r="J111" s="94">
        <f t="shared" si="10"/>
        <v>7835.04</v>
      </c>
      <c r="K111" s="94">
        <f t="shared" si="11"/>
        <v>11.7</v>
      </c>
      <c r="L111" s="94">
        <f t="shared" si="12"/>
        <v>561.6</v>
      </c>
      <c r="M111" s="94">
        <f t="shared" si="13"/>
        <v>8396.64</v>
      </c>
      <c r="N111" s="150">
        <f t="shared" si="14"/>
        <v>48</v>
      </c>
      <c r="O111" s="160">
        <f t="shared" si="15"/>
        <v>11.7</v>
      </c>
      <c r="P111" s="160">
        <f t="shared" si="16"/>
        <v>561.59999999999991</v>
      </c>
      <c r="Q111" s="160">
        <f>'7º MEDIÇÃO'!J112</f>
        <v>163.22999999999999</v>
      </c>
      <c r="R111" s="160">
        <f t="shared" si="17"/>
        <v>7835.0399999999991</v>
      </c>
    </row>
    <row r="112" spans="1:19" s="8" customFormat="1" ht="108">
      <c r="A112" s="85" t="s">
        <v>5</v>
      </c>
      <c r="B112" s="85">
        <v>75968</v>
      </c>
      <c r="C112" s="85" t="s">
        <v>288</v>
      </c>
      <c r="D112" s="92" t="s">
        <v>289</v>
      </c>
      <c r="E112" s="85" t="s">
        <v>11</v>
      </c>
      <c r="F112" s="93">
        <f>'6º Medição'!M113</f>
        <v>11</v>
      </c>
      <c r="G112" s="93">
        <f t="shared" si="9"/>
        <v>11</v>
      </c>
      <c r="H112" s="93"/>
      <c r="I112" s="94">
        <f>'7º MEDIÇÃO'!J113</f>
        <v>137.75</v>
      </c>
      <c r="J112" s="94">
        <f t="shared" si="10"/>
        <v>1515.25</v>
      </c>
      <c r="K112" s="94">
        <f t="shared" si="11"/>
        <v>9.8800000000000008</v>
      </c>
      <c r="L112" s="94">
        <f t="shared" si="12"/>
        <v>108.68</v>
      </c>
      <c r="M112" s="94">
        <f t="shared" si="13"/>
        <v>1623.93</v>
      </c>
      <c r="N112" s="150">
        <f t="shared" si="14"/>
        <v>11</v>
      </c>
      <c r="O112" s="160">
        <f t="shared" si="15"/>
        <v>9.8800000000000008</v>
      </c>
      <c r="P112" s="160">
        <f t="shared" si="16"/>
        <v>108.68</v>
      </c>
      <c r="Q112" s="160">
        <f>'7º MEDIÇÃO'!J113</f>
        <v>137.75</v>
      </c>
      <c r="R112" s="160">
        <f t="shared" si="17"/>
        <v>1515.25</v>
      </c>
    </row>
    <row r="113" spans="1:18" s="8" customFormat="1" ht="24">
      <c r="A113" s="85" t="s">
        <v>31</v>
      </c>
      <c r="B113" s="85">
        <v>24</v>
      </c>
      <c r="C113" s="85" t="s">
        <v>395</v>
      </c>
      <c r="D113" s="92" t="s">
        <v>113</v>
      </c>
      <c r="E113" s="85" t="s">
        <v>11</v>
      </c>
      <c r="F113" s="93">
        <f>'6º Medição'!M114</f>
        <v>23</v>
      </c>
      <c r="G113" s="93">
        <f t="shared" si="9"/>
        <v>23</v>
      </c>
      <c r="H113" s="93"/>
      <c r="I113" s="94">
        <f>'7º MEDIÇÃO'!J114</f>
        <v>69.91</v>
      </c>
      <c r="J113" s="94">
        <f t="shared" si="10"/>
        <v>1607.93</v>
      </c>
      <c r="K113" s="94">
        <f t="shared" si="11"/>
        <v>5.01</v>
      </c>
      <c r="L113" s="94">
        <f t="shared" si="12"/>
        <v>115.23</v>
      </c>
      <c r="M113" s="94">
        <f t="shared" si="13"/>
        <v>1723.16</v>
      </c>
      <c r="N113" s="150">
        <f t="shared" si="14"/>
        <v>23</v>
      </c>
      <c r="O113" s="160">
        <f t="shared" si="15"/>
        <v>5.01</v>
      </c>
      <c r="P113" s="160">
        <f t="shared" si="16"/>
        <v>115.22999999999999</v>
      </c>
      <c r="Q113" s="160">
        <f>'7º MEDIÇÃO'!J114</f>
        <v>69.91</v>
      </c>
      <c r="R113" s="160">
        <f t="shared" si="17"/>
        <v>1607.9299999999998</v>
      </c>
    </row>
    <row r="114" spans="1:18" s="8" customFormat="1" ht="24">
      <c r="A114" s="85" t="s">
        <v>31</v>
      </c>
      <c r="B114" s="85">
        <v>25</v>
      </c>
      <c r="C114" s="85" t="s">
        <v>396</v>
      </c>
      <c r="D114" s="92" t="s">
        <v>115</v>
      </c>
      <c r="E114" s="85" t="s">
        <v>11</v>
      </c>
      <c r="F114" s="93">
        <f>'6º Medição'!M115</f>
        <v>3</v>
      </c>
      <c r="G114" s="93">
        <f t="shared" si="9"/>
        <v>3</v>
      </c>
      <c r="H114" s="93"/>
      <c r="I114" s="94">
        <f>'7º MEDIÇÃO'!J115</f>
        <v>81.75</v>
      </c>
      <c r="J114" s="94">
        <f t="shared" si="10"/>
        <v>245.25</v>
      </c>
      <c r="K114" s="94">
        <f t="shared" si="11"/>
        <v>5.86</v>
      </c>
      <c r="L114" s="94">
        <f t="shared" si="12"/>
        <v>17.579999999999998</v>
      </c>
      <c r="M114" s="94">
        <f t="shared" si="13"/>
        <v>262.83</v>
      </c>
      <c r="N114" s="150">
        <f t="shared" si="14"/>
        <v>3</v>
      </c>
      <c r="O114" s="160">
        <f t="shared" si="15"/>
        <v>5.86</v>
      </c>
      <c r="P114" s="160">
        <f t="shared" si="16"/>
        <v>17.580000000000002</v>
      </c>
      <c r="Q114" s="160">
        <f>'7º MEDIÇÃO'!J115</f>
        <v>81.75</v>
      </c>
      <c r="R114" s="160">
        <f t="shared" si="17"/>
        <v>245.25</v>
      </c>
    </row>
    <row r="115" spans="1:18" s="8" customFormat="1" ht="24">
      <c r="A115" s="85" t="s">
        <v>472</v>
      </c>
      <c r="B115" s="85" t="s">
        <v>486</v>
      </c>
      <c r="C115" s="85" t="s">
        <v>397</v>
      </c>
      <c r="D115" s="92" t="s">
        <v>117</v>
      </c>
      <c r="E115" s="85" t="s">
        <v>11</v>
      </c>
      <c r="F115" s="93">
        <f>'6º Medição'!M116</f>
        <v>2</v>
      </c>
      <c r="G115" s="93">
        <f t="shared" si="9"/>
        <v>2</v>
      </c>
      <c r="H115" s="93"/>
      <c r="I115" s="94">
        <f>'7º MEDIÇÃO'!J116</f>
        <v>407.03</v>
      </c>
      <c r="J115" s="94">
        <f t="shared" si="10"/>
        <v>814.06</v>
      </c>
      <c r="K115" s="94">
        <f t="shared" si="11"/>
        <v>29.18</v>
      </c>
      <c r="L115" s="94">
        <f t="shared" si="12"/>
        <v>58.36</v>
      </c>
      <c r="M115" s="94">
        <f t="shared" si="13"/>
        <v>872.42</v>
      </c>
      <c r="N115" s="150">
        <f t="shared" si="14"/>
        <v>2</v>
      </c>
      <c r="O115" s="160">
        <f t="shared" si="15"/>
        <v>29.18</v>
      </c>
      <c r="P115" s="160">
        <f t="shared" si="16"/>
        <v>58.36</v>
      </c>
      <c r="Q115" s="160">
        <f>'7º MEDIÇÃO'!J116</f>
        <v>407.03</v>
      </c>
      <c r="R115" s="160">
        <f t="shared" si="17"/>
        <v>814.06</v>
      </c>
    </row>
    <row r="116" spans="1:18" s="8" customFormat="1" ht="24">
      <c r="A116" s="85" t="s">
        <v>472</v>
      </c>
      <c r="B116" s="85" t="s">
        <v>487</v>
      </c>
      <c r="C116" s="85" t="s">
        <v>398</v>
      </c>
      <c r="D116" s="92" t="s">
        <v>119</v>
      </c>
      <c r="E116" s="85" t="s">
        <v>11</v>
      </c>
      <c r="F116" s="93">
        <f>'6º Medição'!M117</f>
        <v>2</v>
      </c>
      <c r="G116" s="93">
        <f t="shared" si="9"/>
        <v>2</v>
      </c>
      <c r="H116" s="93"/>
      <c r="I116" s="94">
        <f>'7º MEDIÇÃO'!J117</f>
        <v>55.1</v>
      </c>
      <c r="J116" s="94">
        <f t="shared" si="10"/>
        <v>110.2</v>
      </c>
      <c r="K116" s="94">
        <f t="shared" si="11"/>
        <v>3.95</v>
      </c>
      <c r="L116" s="94">
        <f t="shared" si="12"/>
        <v>7.9</v>
      </c>
      <c r="M116" s="94">
        <f t="shared" si="13"/>
        <v>118.1</v>
      </c>
      <c r="N116" s="150">
        <f t="shared" si="14"/>
        <v>2</v>
      </c>
      <c r="O116" s="160">
        <f t="shared" si="15"/>
        <v>3.95</v>
      </c>
      <c r="P116" s="160">
        <f t="shared" si="16"/>
        <v>7.9</v>
      </c>
      <c r="Q116" s="160">
        <f>'7º MEDIÇÃO'!J117</f>
        <v>55.1</v>
      </c>
      <c r="R116" s="160">
        <f t="shared" si="17"/>
        <v>110.2</v>
      </c>
    </row>
    <row r="117" spans="1:18" s="8" customFormat="1" ht="24">
      <c r="A117" s="85" t="s">
        <v>472</v>
      </c>
      <c r="B117" s="85" t="s">
        <v>488</v>
      </c>
      <c r="C117" s="85" t="s">
        <v>399</v>
      </c>
      <c r="D117" s="92" t="s">
        <v>120</v>
      </c>
      <c r="E117" s="85" t="s">
        <v>121</v>
      </c>
      <c r="F117" s="93">
        <f>'6º Medição'!M118</f>
        <v>87</v>
      </c>
      <c r="G117" s="93">
        <f t="shared" si="9"/>
        <v>87</v>
      </c>
      <c r="H117" s="93"/>
      <c r="I117" s="94">
        <f>'7º MEDIÇÃO'!J118</f>
        <v>70.94</v>
      </c>
      <c r="J117" s="94">
        <f t="shared" si="10"/>
        <v>6171.78</v>
      </c>
      <c r="K117" s="94">
        <f t="shared" si="11"/>
        <v>5.09</v>
      </c>
      <c r="L117" s="94">
        <f t="shared" si="12"/>
        <v>442.83</v>
      </c>
      <c r="M117" s="94">
        <f t="shared" si="13"/>
        <v>6614.61</v>
      </c>
      <c r="N117" s="150">
        <f t="shared" si="14"/>
        <v>87</v>
      </c>
      <c r="O117" s="160">
        <f t="shared" si="15"/>
        <v>5.09</v>
      </c>
      <c r="P117" s="160">
        <f t="shared" si="16"/>
        <v>442.83</v>
      </c>
      <c r="Q117" s="160">
        <f>'7º MEDIÇÃO'!J118</f>
        <v>70.94</v>
      </c>
      <c r="R117" s="160">
        <f t="shared" si="17"/>
        <v>6171.78</v>
      </c>
    </row>
    <row r="118" spans="1:18" s="8" customFormat="1" ht="48">
      <c r="A118" s="85" t="s">
        <v>31</v>
      </c>
      <c r="B118" s="85" t="s">
        <v>290</v>
      </c>
      <c r="C118" s="85" t="s">
        <v>291</v>
      </c>
      <c r="D118" s="92" t="s">
        <v>292</v>
      </c>
      <c r="E118" s="85" t="s">
        <v>11</v>
      </c>
      <c r="F118" s="93">
        <f>'6º Medição'!M119</f>
        <v>3</v>
      </c>
      <c r="G118" s="93">
        <f t="shared" si="9"/>
        <v>3</v>
      </c>
      <c r="H118" s="93"/>
      <c r="I118" s="94">
        <f>'7º MEDIÇÃO'!J119</f>
        <v>9.58</v>
      </c>
      <c r="J118" s="94">
        <f t="shared" si="10"/>
        <v>28.74</v>
      </c>
      <c r="K118" s="94">
        <f t="shared" si="11"/>
        <v>0.69</v>
      </c>
      <c r="L118" s="94">
        <f t="shared" si="12"/>
        <v>2.0699999999999998</v>
      </c>
      <c r="M118" s="94">
        <f t="shared" si="13"/>
        <v>30.81</v>
      </c>
      <c r="N118" s="150">
        <f t="shared" si="14"/>
        <v>3</v>
      </c>
      <c r="O118" s="160">
        <f t="shared" si="15"/>
        <v>0.69</v>
      </c>
      <c r="P118" s="160">
        <f t="shared" si="16"/>
        <v>2.0699999999999998</v>
      </c>
      <c r="Q118" s="160">
        <f>'7º MEDIÇÃO'!J119</f>
        <v>9.58</v>
      </c>
      <c r="R118" s="160">
        <f t="shared" si="17"/>
        <v>28.740000000000002</v>
      </c>
    </row>
    <row r="119" spans="1:18" s="8" customFormat="1" ht="24">
      <c r="A119" s="85" t="s">
        <v>31</v>
      </c>
      <c r="B119" s="85">
        <v>52</v>
      </c>
      <c r="C119" s="85" t="s">
        <v>400</v>
      </c>
      <c r="D119" s="92" t="s">
        <v>123</v>
      </c>
      <c r="E119" s="85" t="s">
        <v>11</v>
      </c>
      <c r="F119" s="93">
        <f>'6º Medição'!M120</f>
        <v>64</v>
      </c>
      <c r="G119" s="93">
        <f t="shared" si="9"/>
        <v>64</v>
      </c>
      <c r="H119" s="93"/>
      <c r="I119" s="94">
        <f>'7º MEDIÇÃO'!J120</f>
        <v>22.53</v>
      </c>
      <c r="J119" s="94">
        <f t="shared" si="10"/>
        <v>1441.92</v>
      </c>
      <c r="K119" s="94">
        <f t="shared" si="11"/>
        <v>1.62</v>
      </c>
      <c r="L119" s="94">
        <f t="shared" si="12"/>
        <v>103.68</v>
      </c>
      <c r="M119" s="94">
        <f t="shared" si="13"/>
        <v>1545.6</v>
      </c>
      <c r="N119" s="150">
        <f t="shared" si="14"/>
        <v>64</v>
      </c>
      <c r="O119" s="160">
        <f t="shared" si="15"/>
        <v>1.62</v>
      </c>
      <c r="P119" s="160">
        <f t="shared" si="16"/>
        <v>103.68</v>
      </c>
      <c r="Q119" s="160">
        <f>'7º MEDIÇÃO'!J120</f>
        <v>22.53</v>
      </c>
      <c r="R119" s="160">
        <f t="shared" si="17"/>
        <v>1441.92</v>
      </c>
    </row>
    <row r="120" spans="1:18" s="8" customFormat="1" ht="24">
      <c r="A120" s="85" t="s">
        <v>31</v>
      </c>
      <c r="B120" s="85">
        <v>51</v>
      </c>
      <c r="C120" s="85" t="s">
        <v>401</v>
      </c>
      <c r="D120" s="92" t="s">
        <v>125</v>
      </c>
      <c r="E120" s="85" t="s">
        <v>11</v>
      </c>
      <c r="F120" s="93">
        <f>'6º Medição'!M121</f>
        <v>4</v>
      </c>
      <c r="G120" s="93">
        <f t="shared" si="9"/>
        <v>4</v>
      </c>
      <c r="H120" s="93"/>
      <c r="I120" s="94">
        <f>'7º MEDIÇÃO'!J121</f>
        <v>30.17</v>
      </c>
      <c r="J120" s="94">
        <f t="shared" si="10"/>
        <v>120.68</v>
      </c>
      <c r="K120" s="94">
        <f t="shared" si="11"/>
        <v>2.16</v>
      </c>
      <c r="L120" s="94">
        <f t="shared" si="12"/>
        <v>8.64</v>
      </c>
      <c r="M120" s="94">
        <f t="shared" si="13"/>
        <v>129.32</v>
      </c>
      <c r="N120" s="150">
        <f t="shared" si="14"/>
        <v>4</v>
      </c>
      <c r="O120" s="160">
        <f t="shared" si="15"/>
        <v>2.16</v>
      </c>
      <c r="P120" s="160">
        <f t="shared" si="16"/>
        <v>8.64</v>
      </c>
      <c r="Q120" s="160">
        <f>'7º MEDIÇÃO'!J121</f>
        <v>30.17</v>
      </c>
      <c r="R120" s="160">
        <f t="shared" si="17"/>
        <v>120.68</v>
      </c>
    </row>
    <row r="121" spans="1:18" s="8" customFormat="1" ht="24">
      <c r="A121" s="85" t="s">
        <v>31</v>
      </c>
      <c r="B121" s="85">
        <v>30</v>
      </c>
      <c r="C121" s="85" t="s">
        <v>402</v>
      </c>
      <c r="D121" s="92" t="s">
        <v>127</v>
      </c>
      <c r="E121" s="85" t="s">
        <v>11</v>
      </c>
      <c r="F121" s="93">
        <f>'6º Medição'!M122</f>
        <v>11</v>
      </c>
      <c r="G121" s="93">
        <f t="shared" si="9"/>
        <v>11</v>
      </c>
      <c r="H121" s="93"/>
      <c r="I121" s="94">
        <f>'7º MEDIÇÃO'!J122</f>
        <v>0</v>
      </c>
      <c r="J121" s="94">
        <f t="shared" si="10"/>
        <v>0</v>
      </c>
      <c r="K121" s="94">
        <f t="shared" si="11"/>
        <v>0</v>
      </c>
      <c r="L121" s="94">
        <f t="shared" si="12"/>
        <v>0</v>
      </c>
      <c r="M121" s="94">
        <f t="shared" si="13"/>
        <v>0</v>
      </c>
      <c r="N121" s="150">
        <f t="shared" si="14"/>
        <v>11</v>
      </c>
      <c r="O121" s="160">
        <f t="shared" si="15"/>
        <v>0</v>
      </c>
      <c r="P121" s="160">
        <f t="shared" si="16"/>
        <v>0</v>
      </c>
      <c r="Q121" s="160">
        <f>'7º MEDIÇÃO'!J122</f>
        <v>0</v>
      </c>
      <c r="R121" s="160">
        <f t="shared" si="17"/>
        <v>0</v>
      </c>
    </row>
    <row r="122" spans="1:18" s="8" customFormat="1" ht="24">
      <c r="A122" s="85" t="s">
        <v>472</v>
      </c>
      <c r="B122" s="85" t="s">
        <v>489</v>
      </c>
      <c r="C122" s="85" t="s">
        <v>403</v>
      </c>
      <c r="D122" s="92" t="s">
        <v>129</v>
      </c>
      <c r="E122" s="85" t="s">
        <v>121</v>
      </c>
      <c r="F122" s="93">
        <f>'6º Medição'!M123</f>
        <v>82</v>
      </c>
      <c r="G122" s="93">
        <f t="shared" si="9"/>
        <v>82</v>
      </c>
      <c r="H122" s="93"/>
      <c r="I122" s="94">
        <f>'7º MEDIÇÃO'!J123</f>
        <v>83.68</v>
      </c>
      <c r="J122" s="94">
        <f t="shared" si="10"/>
        <v>6861.76</v>
      </c>
      <c r="K122" s="94">
        <f t="shared" si="11"/>
        <v>6</v>
      </c>
      <c r="L122" s="94">
        <f t="shared" si="12"/>
        <v>492</v>
      </c>
      <c r="M122" s="94">
        <f t="shared" si="13"/>
        <v>7353.76</v>
      </c>
      <c r="N122" s="150">
        <f t="shared" si="14"/>
        <v>82</v>
      </c>
      <c r="O122" s="160">
        <f t="shared" si="15"/>
        <v>6</v>
      </c>
      <c r="P122" s="160">
        <f t="shared" si="16"/>
        <v>492</v>
      </c>
      <c r="Q122" s="160">
        <f>'7º MEDIÇÃO'!J123</f>
        <v>83.68</v>
      </c>
      <c r="R122" s="160">
        <f t="shared" si="17"/>
        <v>6861.76</v>
      </c>
    </row>
    <row r="123" spans="1:18" s="8" customFormat="1" ht="24">
      <c r="A123" s="85" t="s">
        <v>5</v>
      </c>
      <c r="B123" s="85">
        <v>72331</v>
      </c>
      <c r="C123" s="85" t="s">
        <v>404</v>
      </c>
      <c r="D123" s="92" t="s">
        <v>130</v>
      </c>
      <c r="E123" s="85" t="s">
        <v>11</v>
      </c>
      <c r="F123" s="93">
        <f>'6º Medição'!M124</f>
        <v>19</v>
      </c>
      <c r="G123" s="93">
        <f t="shared" si="9"/>
        <v>19</v>
      </c>
      <c r="H123" s="93"/>
      <c r="I123" s="94">
        <f>'7º MEDIÇÃO'!J124</f>
        <v>22.53</v>
      </c>
      <c r="J123" s="94">
        <f t="shared" si="10"/>
        <v>428.07</v>
      </c>
      <c r="K123" s="94">
        <f t="shared" si="11"/>
        <v>1.62</v>
      </c>
      <c r="L123" s="94">
        <f t="shared" si="12"/>
        <v>30.78</v>
      </c>
      <c r="M123" s="94">
        <f t="shared" si="13"/>
        <v>458.85</v>
      </c>
      <c r="N123" s="150">
        <f t="shared" si="14"/>
        <v>19</v>
      </c>
      <c r="O123" s="160">
        <f t="shared" si="15"/>
        <v>1.62</v>
      </c>
      <c r="P123" s="160">
        <f t="shared" si="16"/>
        <v>30.78</v>
      </c>
      <c r="Q123" s="160">
        <f>'7º MEDIÇÃO'!J124</f>
        <v>22.53</v>
      </c>
      <c r="R123" s="160">
        <f t="shared" si="17"/>
        <v>428.07000000000005</v>
      </c>
    </row>
    <row r="124" spans="1:18" s="8" customFormat="1" ht="24">
      <c r="A124" s="85" t="s">
        <v>5</v>
      </c>
      <c r="B124" s="85">
        <v>72332</v>
      </c>
      <c r="C124" s="85" t="s">
        <v>405</v>
      </c>
      <c r="D124" s="92" t="s">
        <v>132</v>
      </c>
      <c r="E124" s="85" t="s">
        <v>11</v>
      </c>
      <c r="F124" s="93">
        <f>'6º Medição'!M125</f>
        <v>11</v>
      </c>
      <c r="G124" s="93">
        <f t="shared" si="9"/>
        <v>11</v>
      </c>
      <c r="H124" s="93"/>
      <c r="I124" s="94">
        <f>'7º MEDIÇÃO'!J125</f>
        <v>25.08</v>
      </c>
      <c r="J124" s="94">
        <f t="shared" si="10"/>
        <v>275.88</v>
      </c>
      <c r="K124" s="94">
        <f t="shared" si="11"/>
        <v>1.8</v>
      </c>
      <c r="L124" s="94">
        <f t="shared" si="12"/>
        <v>19.8</v>
      </c>
      <c r="M124" s="94">
        <f t="shared" si="13"/>
        <v>295.68</v>
      </c>
      <c r="N124" s="150">
        <f t="shared" si="14"/>
        <v>11</v>
      </c>
      <c r="O124" s="160">
        <f t="shared" si="15"/>
        <v>1.8</v>
      </c>
      <c r="P124" s="160">
        <f t="shared" si="16"/>
        <v>19.8</v>
      </c>
      <c r="Q124" s="160">
        <f>'7º MEDIÇÃO'!J125</f>
        <v>25.08</v>
      </c>
      <c r="R124" s="160">
        <f t="shared" si="17"/>
        <v>275.88</v>
      </c>
    </row>
    <row r="125" spans="1:18" s="8" customFormat="1" ht="24">
      <c r="A125" s="85" t="s">
        <v>472</v>
      </c>
      <c r="B125" s="85" t="s">
        <v>490</v>
      </c>
      <c r="C125" s="85" t="s">
        <v>406</v>
      </c>
      <c r="D125" s="92" t="s">
        <v>133</v>
      </c>
      <c r="E125" s="85" t="s">
        <v>11</v>
      </c>
      <c r="F125" s="93">
        <f>'6º Medição'!M126</f>
        <v>4</v>
      </c>
      <c r="G125" s="93">
        <f t="shared" si="9"/>
        <v>4</v>
      </c>
      <c r="H125" s="93"/>
      <c r="I125" s="94">
        <f>'7º MEDIÇÃO'!J126</f>
        <v>27.63</v>
      </c>
      <c r="J125" s="94">
        <f t="shared" si="10"/>
        <v>110.52</v>
      </c>
      <c r="K125" s="94">
        <f t="shared" si="11"/>
        <v>1.98</v>
      </c>
      <c r="L125" s="94">
        <f t="shared" si="12"/>
        <v>7.92</v>
      </c>
      <c r="M125" s="94">
        <f t="shared" si="13"/>
        <v>118.44</v>
      </c>
      <c r="N125" s="150">
        <f t="shared" si="14"/>
        <v>4</v>
      </c>
      <c r="O125" s="160">
        <f t="shared" si="15"/>
        <v>1.98</v>
      </c>
      <c r="P125" s="160">
        <f t="shared" si="16"/>
        <v>7.92</v>
      </c>
      <c r="Q125" s="160">
        <f>'7º MEDIÇÃO'!J126</f>
        <v>27.63</v>
      </c>
      <c r="R125" s="160">
        <f t="shared" si="17"/>
        <v>110.52</v>
      </c>
    </row>
    <row r="126" spans="1:18" s="8" customFormat="1" ht="24">
      <c r="A126" s="85" t="s">
        <v>31</v>
      </c>
      <c r="B126" s="85">
        <v>28</v>
      </c>
      <c r="C126" s="85" t="s">
        <v>407</v>
      </c>
      <c r="D126" s="92" t="s">
        <v>134</v>
      </c>
      <c r="E126" s="85" t="s">
        <v>11</v>
      </c>
      <c r="F126" s="93">
        <f>'6º Medição'!M127</f>
        <v>1</v>
      </c>
      <c r="G126" s="93">
        <f t="shared" si="9"/>
        <v>1</v>
      </c>
      <c r="H126" s="93"/>
      <c r="I126" s="94">
        <f>'7º MEDIÇÃO'!J127</f>
        <v>32.72</v>
      </c>
      <c r="J126" s="94">
        <f t="shared" si="10"/>
        <v>32.72</v>
      </c>
      <c r="K126" s="94">
        <f t="shared" si="11"/>
        <v>2.35</v>
      </c>
      <c r="L126" s="94">
        <f t="shared" si="12"/>
        <v>2.35</v>
      </c>
      <c r="M126" s="94">
        <f t="shared" si="13"/>
        <v>35.07</v>
      </c>
      <c r="N126" s="150">
        <f t="shared" si="14"/>
        <v>1</v>
      </c>
      <c r="O126" s="160">
        <f t="shared" si="15"/>
        <v>2.35</v>
      </c>
      <c r="P126" s="160">
        <f t="shared" si="16"/>
        <v>2.35</v>
      </c>
      <c r="Q126" s="160">
        <f>'7º MEDIÇÃO'!J127</f>
        <v>32.72</v>
      </c>
      <c r="R126" s="160">
        <f t="shared" si="17"/>
        <v>32.72</v>
      </c>
    </row>
    <row r="127" spans="1:18" s="8" customFormat="1" ht="24">
      <c r="A127" s="85" t="s">
        <v>5</v>
      </c>
      <c r="B127" s="85" t="s">
        <v>135</v>
      </c>
      <c r="C127" s="85" t="s">
        <v>408</v>
      </c>
      <c r="D127" s="92" t="s">
        <v>136</v>
      </c>
      <c r="E127" s="85" t="s">
        <v>11</v>
      </c>
      <c r="F127" s="93">
        <f>'6º Medição'!M128</f>
        <v>2</v>
      </c>
      <c r="G127" s="93">
        <f t="shared" si="9"/>
        <v>2</v>
      </c>
      <c r="H127" s="93"/>
      <c r="I127" s="94">
        <f>'7º MEDIÇÃO'!J128</f>
        <v>25.08</v>
      </c>
      <c r="J127" s="94">
        <f t="shared" si="10"/>
        <v>50.16</v>
      </c>
      <c r="K127" s="94">
        <f t="shared" si="11"/>
        <v>1.8</v>
      </c>
      <c r="L127" s="94">
        <f t="shared" si="12"/>
        <v>3.6</v>
      </c>
      <c r="M127" s="94">
        <f t="shared" si="13"/>
        <v>53.76</v>
      </c>
      <c r="N127" s="150">
        <f t="shared" si="14"/>
        <v>2</v>
      </c>
      <c r="O127" s="160">
        <f t="shared" si="15"/>
        <v>1.8</v>
      </c>
      <c r="P127" s="160">
        <f t="shared" si="16"/>
        <v>3.6</v>
      </c>
      <c r="Q127" s="160">
        <f>'7º MEDIÇÃO'!J128</f>
        <v>25.08</v>
      </c>
      <c r="R127" s="160">
        <f t="shared" si="17"/>
        <v>50.16</v>
      </c>
    </row>
    <row r="128" spans="1:18" s="8" customFormat="1" ht="24" customHeight="1">
      <c r="A128" s="85" t="s">
        <v>492</v>
      </c>
      <c r="B128" s="85" t="s">
        <v>491</v>
      </c>
      <c r="C128" s="85" t="s">
        <v>409</v>
      </c>
      <c r="D128" s="92" t="s">
        <v>137</v>
      </c>
      <c r="E128" s="85" t="s">
        <v>121</v>
      </c>
      <c r="F128" s="93">
        <f>'6º Medição'!M129</f>
        <v>37</v>
      </c>
      <c r="G128" s="93">
        <f t="shared" si="9"/>
        <v>37</v>
      </c>
      <c r="H128" s="93"/>
      <c r="I128" s="94">
        <f>'7º MEDIÇÃO'!J129</f>
        <v>138.4</v>
      </c>
      <c r="J128" s="94">
        <f t="shared" si="10"/>
        <v>5120.8</v>
      </c>
      <c r="K128" s="94">
        <f t="shared" si="11"/>
        <v>9.92</v>
      </c>
      <c r="L128" s="94">
        <f t="shared" si="12"/>
        <v>367.04</v>
      </c>
      <c r="M128" s="94">
        <f t="shared" si="13"/>
        <v>5487.84</v>
      </c>
      <c r="N128" s="150">
        <f t="shared" si="14"/>
        <v>37</v>
      </c>
      <c r="O128" s="160">
        <f t="shared" si="15"/>
        <v>9.92</v>
      </c>
      <c r="P128" s="160">
        <f t="shared" si="16"/>
        <v>367.04</v>
      </c>
      <c r="Q128" s="160">
        <f>'7º MEDIÇÃO'!J129</f>
        <v>138.4</v>
      </c>
      <c r="R128" s="160">
        <f t="shared" si="17"/>
        <v>5120.8</v>
      </c>
    </row>
    <row r="129" spans="1:18" s="8" customFormat="1">
      <c r="A129" s="85"/>
      <c r="B129" s="85"/>
      <c r="C129" s="85"/>
      <c r="D129" s="92" t="s">
        <v>501</v>
      </c>
      <c r="E129" s="85"/>
      <c r="F129" s="93">
        <f>'6º Medição'!M130</f>
        <v>0</v>
      </c>
      <c r="G129" s="93">
        <f t="shared" si="9"/>
        <v>0</v>
      </c>
      <c r="H129" s="93"/>
      <c r="I129" s="94"/>
      <c r="J129" s="94"/>
      <c r="K129" s="94"/>
      <c r="L129" s="94"/>
      <c r="M129" s="94"/>
      <c r="N129" s="150">
        <f t="shared" si="14"/>
        <v>0</v>
      </c>
      <c r="O129" s="160">
        <f t="shared" si="15"/>
        <v>0</v>
      </c>
      <c r="P129" s="160">
        <f t="shared" si="16"/>
        <v>0</v>
      </c>
      <c r="Q129" s="160">
        <f>'7º MEDIÇÃO'!J130</f>
        <v>0</v>
      </c>
      <c r="R129" s="160">
        <f t="shared" si="17"/>
        <v>0</v>
      </c>
    </row>
    <row r="130" spans="1:18" s="8" customFormat="1">
      <c r="A130" s="85"/>
      <c r="B130" s="85"/>
      <c r="C130" s="85"/>
      <c r="D130" s="100" t="s">
        <v>139</v>
      </c>
      <c r="E130" s="85"/>
      <c r="F130" s="93">
        <f>'6º Medição'!M131</f>
        <v>0</v>
      </c>
      <c r="G130" s="93">
        <f t="shared" si="9"/>
        <v>0</v>
      </c>
      <c r="H130" s="93"/>
      <c r="I130" s="94"/>
      <c r="J130" s="94"/>
      <c r="K130" s="94"/>
      <c r="L130" s="94"/>
      <c r="M130" s="94"/>
      <c r="N130" s="150">
        <f t="shared" si="14"/>
        <v>0</v>
      </c>
      <c r="O130" s="160">
        <f t="shared" si="15"/>
        <v>0</v>
      </c>
      <c r="P130" s="160">
        <f t="shared" si="16"/>
        <v>0</v>
      </c>
      <c r="Q130" s="160">
        <f>'7º MEDIÇÃO'!J131</f>
        <v>0</v>
      </c>
      <c r="R130" s="160">
        <f t="shared" si="17"/>
        <v>0</v>
      </c>
    </row>
    <row r="131" spans="1:18" s="8" customFormat="1" ht="108">
      <c r="A131" s="85" t="s">
        <v>5</v>
      </c>
      <c r="B131" s="85" t="s">
        <v>294</v>
      </c>
      <c r="C131" s="85" t="s">
        <v>295</v>
      </c>
      <c r="D131" s="92" t="s">
        <v>296</v>
      </c>
      <c r="E131" s="85" t="s">
        <v>11</v>
      </c>
      <c r="F131" s="93">
        <f>'6º Medição'!M132</f>
        <v>1</v>
      </c>
      <c r="G131" s="93">
        <f t="shared" si="9"/>
        <v>1</v>
      </c>
      <c r="H131" s="93"/>
      <c r="I131" s="94">
        <f>'7º MEDIÇÃO'!J132</f>
        <v>239.67</v>
      </c>
      <c r="J131" s="94">
        <f t="shared" si="10"/>
        <v>239.67</v>
      </c>
      <c r="K131" s="94">
        <f t="shared" si="11"/>
        <v>17.18</v>
      </c>
      <c r="L131" s="94">
        <f t="shared" si="12"/>
        <v>17.18</v>
      </c>
      <c r="M131" s="94">
        <f t="shared" si="13"/>
        <v>256.85000000000002</v>
      </c>
      <c r="N131" s="150">
        <f t="shared" si="14"/>
        <v>1</v>
      </c>
      <c r="O131" s="160">
        <f t="shared" si="15"/>
        <v>17.18</v>
      </c>
      <c r="P131" s="160">
        <f t="shared" si="16"/>
        <v>17.18</v>
      </c>
      <c r="Q131" s="160">
        <f>'7º MEDIÇÃO'!J132</f>
        <v>239.67</v>
      </c>
      <c r="R131" s="160">
        <f t="shared" si="17"/>
        <v>239.67</v>
      </c>
    </row>
    <row r="132" spans="1:18" s="8" customFormat="1" ht="36">
      <c r="A132" s="85" t="s">
        <v>5</v>
      </c>
      <c r="B132" s="85" t="s">
        <v>140</v>
      </c>
      <c r="C132" s="85" t="s">
        <v>410</v>
      </c>
      <c r="D132" s="92" t="s">
        <v>141</v>
      </c>
      <c r="E132" s="85" t="s">
        <v>11</v>
      </c>
      <c r="F132" s="93">
        <f>'6º Medição'!M133</f>
        <v>1</v>
      </c>
      <c r="G132" s="93">
        <f t="shared" si="9"/>
        <v>1</v>
      </c>
      <c r="H132" s="93"/>
      <c r="I132" s="94">
        <f>'7º MEDIÇÃO'!J133</f>
        <v>146.35</v>
      </c>
      <c r="J132" s="94">
        <f t="shared" si="10"/>
        <v>146.35</v>
      </c>
      <c r="K132" s="94">
        <f t="shared" si="11"/>
        <v>10.49</v>
      </c>
      <c r="L132" s="94">
        <f t="shared" si="12"/>
        <v>10.49</v>
      </c>
      <c r="M132" s="94">
        <f t="shared" si="13"/>
        <v>156.84</v>
      </c>
      <c r="N132" s="150">
        <f t="shared" si="14"/>
        <v>1</v>
      </c>
      <c r="O132" s="160">
        <f t="shared" si="15"/>
        <v>10.49</v>
      </c>
      <c r="P132" s="160">
        <f t="shared" si="16"/>
        <v>10.49</v>
      </c>
      <c r="Q132" s="160">
        <f>'7º MEDIÇÃO'!J133</f>
        <v>146.35</v>
      </c>
      <c r="R132" s="160">
        <f t="shared" si="17"/>
        <v>146.35</v>
      </c>
    </row>
    <row r="133" spans="1:18" s="8" customFormat="1" ht="36">
      <c r="A133" s="85" t="s">
        <v>5</v>
      </c>
      <c r="B133" s="85" t="s">
        <v>142</v>
      </c>
      <c r="C133" s="85" t="s">
        <v>411</v>
      </c>
      <c r="D133" s="92" t="s">
        <v>143</v>
      </c>
      <c r="E133" s="85" t="s">
        <v>11</v>
      </c>
      <c r="F133" s="93">
        <f>'6º Medição'!M134</f>
        <v>1</v>
      </c>
      <c r="G133" s="93">
        <f t="shared" si="9"/>
        <v>1</v>
      </c>
      <c r="H133" s="93"/>
      <c r="I133" s="94">
        <f>'7º MEDIÇÃO'!J134</f>
        <v>133.61000000000001</v>
      </c>
      <c r="J133" s="94">
        <f t="shared" si="10"/>
        <v>133.61000000000001</v>
      </c>
      <c r="K133" s="94">
        <f t="shared" si="11"/>
        <v>9.58</v>
      </c>
      <c r="L133" s="94">
        <f t="shared" si="12"/>
        <v>9.58</v>
      </c>
      <c r="M133" s="94">
        <f t="shared" si="13"/>
        <v>143.19</v>
      </c>
      <c r="N133" s="150">
        <f t="shared" si="14"/>
        <v>1</v>
      </c>
      <c r="O133" s="160">
        <f t="shared" si="15"/>
        <v>9.58</v>
      </c>
      <c r="P133" s="160">
        <f t="shared" si="16"/>
        <v>9.58</v>
      </c>
      <c r="Q133" s="160">
        <f>'7º MEDIÇÃO'!J134</f>
        <v>133.61000000000001</v>
      </c>
      <c r="R133" s="160">
        <f t="shared" si="17"/>
        <v>133.61000000000001</v>
      </c>
    </row>
    <row r="134" spans="1:18" s="8" customFormat="1" ht="36">
      <c r="A134" s="85" t="s">
        <v>472</v>
      </c>
      <c r="B134" s="85" t="s">
        <v>493</v>
      </c>
      <c r="C134" s="85" t="s">
        <v>412</v>
      </c>
      <c r="D134" s="92" t="s">
        <v>494</v>
      </c>
      <c r="E134" s="85" t="s">
        <v>11</v>
      </c>
      <c r="F134" s="93">
        <f>'6º Medição'!M135</f>
        <v>1</v>
      </c>
      <c r="G134" s="93">
        <f t="shared" si="9"/>
        <v>1</v>
      </c>
      <c r="H134" s="93"/>
      <c r="I134" s="94">
        <f>'7º MEDIÇÃO'!J135</f>
        <v>135.35</v>
      </c>
      <c r="J134" s="94">
        <f t="shared" si="10"/>
        <v>135.35</v>
      </c>
      <c r="K134" s="94">
        <f t="shared" si="11"/>
        <v>9.6999999999999993</v>
      </c>
      <c r="L134" s="94">
        <f t="shared" si="12"/>
        <v>9.6999999999999993</v>
      </c>
      <c r="M134" s="94">
        <f t="shared" si="13"/>
        <v>145.05000000000001</v>
      </c>
      <c r="N134" s="150">
        <f t="shared" si="14"/>
        <v>1</v>
      </c>
      <c r="O134" s="160">
        <f t="shared" si="15"/>
        <v>9.6999999999999993</v>
      </c>
      <c r="P134" s="160">
        <f t="shared" si="16"/>
        <v>9.6999999999999993</v>
      </c>
      <c r="Q134" s="160">
        <f>'7º MEDIÇÃO'!J135</f>
        <v>135.35</v>
      </c>
      <c r="R134" s="160">
        <f t="shared" si="17"/>
        <v>135.35</v>
      </c>
    </row>
    <row r="135" spans="1:18" s="8" customFormat="1">
      <c r="A135" s="85"/>
      <c r="B135" s="85"/>
      <c r="C135" s="85"/>
      <c r="D135" s="92" t="s">
        <v>501</v>
      </c>
      <c r="E135" s="85"/>
      <c r="F135" s="93">
        <f>'6º Medição'!M136</f>
        <v>0</v>
      </c>
      <c r="G135" s="93">
        <f t="shared" si="9"/>
        <v>0</v>
      </c>
      <c r="H135" s="93"/>
      <c r="I135" s="94">
        <f>'7º MEDIÇÃO'!J136</f>
        <v>0</v>
      </c>
      <c r="J135" s="94">
        <f t="shared" si="10"/>
        <v>0</v>
      </c>
      <c r="K135" s="94">
        <f t="shared" si="11"/>
        <v>0</v>
      </c>
      <c r="L135" s="94">
        <f t="shared" si="12"/>
        <v>0</v>
      </c>
      <c r="M135" s="94">
        <f t="shared" si="13"/>
        <v>0</v>
      </c>
      <c r="N135" s="150">
        <f t="shared" si="14"/>
        <v>0</v>
      </c>
      <c r="O135" s="160">
        <f t="shared" si="15"/>
        <v>0</v>
      </c>
      <c r="P135" s="160">
        <f t="shared" si="16"/>
        <v>0</v>
      </c>
      <c r="Q135" s="160">
        <f>'7º MEDIÇÃO'!J136</f>
        <v>0</v>
      </c>
      <c r="R135" s="160">
        <f t="shared" si="17"/>
        <v>0</v>
      </c>
    </row>
    <row r="136" spans="1:18" s="3" customFormat="1">
      <c r="A136" s="609" t="s">
        <v>144</v>
      </c>
      <c r="B136" s="609"/>
      <c r="C136" s="609"/>
      <c r="D136" s="609"/>
      <c r="E136" s="609"/>
      <c r="F136" s="93">
        <f>'6º Medição'!M137</f>
        <v>0</v>
      </c>
      <c r="G136" s="93">
        <f t="shared" si="9"/>
        <v>0</v>
      </c>
      <c r="H136" s="93"/>
      <c r="I136" s="94">
        <f>'7º MEDIÇÃO'!J137</f>
        <v>0</v>
      </c>
      <c r="J136" s="94">
        <f t="shared" si="10"/>
        <v>0</v>
      </c>
      <c r="K136" s="94">
        <f t="shared" si="11"/>
        <v>0</v>
      </c>
      <c r="L136" s="94">
        <f t="shared" si="12"/>
        <v>0</v>
      </c>
      <c r="M136" s="94">
        <f t="shared" si="13"/>
        <v>0</v>
      </c>
      <c r="N136" s="150">
        <f t="shared" si="14"/>
        <v>0</v>
      </c>
      <c r="O136" s="160">
        <f t="shared" si="15"/>
        <v>0</v>
      </c>
      <c r="P136" s="160">
        <f t="shared" si="16"/>
        <v>0</v>
      </c>
      <c r="Q136" s="160">
        <f>'7º MEDIÇÃO'!J137</f>
        <v>0</v>
      </c>
      <c r="R136" s="160">
        <f t="shared" si="17"/>
        <v>0</v>
      </c>
    </row>
    <row r="137" spans="1:18" s="3" customFormat="1" ht="108">
      <c r="A137" s="85" t="s">
        <v>5</v>
      </c>
      <c r="B137" s="85" t="s">
        <v>294</v>
      </c>
      <c r="C137" s="85" t="s">
        <v>297</v>
      </c>
      <c r="D137" s="92" t="s">
        <v>296</v>
      </c>
      <c r="E137" s="85" t="s">
        <v>11</v>
      </c>
      <c r="F137" s="93">
        <f>'6º Medição'!M138</f>
        <v>2</v>
      </c>
      <c r="G137" s="93">
        <f t="shared" si="9"/>
        <v>2</v>
      </c>
      <c r="H137" s="93"/>
      <c r="I137" s="94">
        <f>'7º MEDIÇÃO'!J138</f>
        <v>239.67</v>
      </c>
      <c r="J137" s="94">
        <f t="shared" si="10"/>
        <v>479.34</v>
      </c>
      <c r="K137" s="94">
        <f t="shared" si="11"/>
        <v>17.18</v>
      </c>
      <c r="L137" s="94">
        <f t="shared" si="12"/>
        <v>34.36</v>
      </c>
      <c r="M137" s="94">
        <f t="shared" si="13"/>
        <v>513.70000000000005</v>
      </c>
      <c r="N137" s="150">
        <f t="shared" si="14"/>
        <v>2</v>
      </c>
      <c r="O137" s="160">
        <f t="shared" si="15"/>
        <v>17.18</v>
      </c>
      <c r="P137" s="160">
        <f t="shared" si="16"/>
        <v>34.36</v>
      </c>
      <c r="Q137" s="160">
        <f>'7º MEDIÇÃO'!J138</f>
        <v>239.67</v>
      </c>
      <c r="R137" s="160">
        <f t="shared" si="17"/>
        <v>479.34</v>
      </c>
    </row>
    <row r="138" spans="1:18" s="8" customFormat="1" ht="24">
      <c r="A138" s="85" t="s">
        <v>31</v>
      </c>
      <c r="B138" s="85">
        <v>20</v>
      </c>
      <c r="C138" s="85" t="s">
        <v>413</v>
      </c>
      <c r="D138" s="92" t="s">
        <v>145</v>
      </c>
      <c r="E138" s="85" t="s">
        <v>11</v>
      </c>
      <c r="F138" s="93">
        <f>'6º Medição'!M139</f>
        <v>2</v>
      </c>
      <c r="G138" s="93">
        <f t="shared" si="9"/>
        <v>2</v>
      </c>
      <c r="H138" s="93"/>
      <c r="I138" s="94">
        <f>'7º MEDIÇÃO'!J139</f>
        <v>37.82</v>
      </c>
      <c r="J138" s="94">
        <f t="shared" si="10"/>
        <v>75.64</v>
      </c>
      <c r="K138" s="94">
        <f t="shared" si="11"/>
        <v>2.71</v>
      </c>
      <c r="L138" s="94">
        <f t="shared" si="12"/>
        <v>5.42</v>
      </c>
      <c r="M138" s="94">
        <f t="shared" si="13"/>
        <v>81.06</v>
      </c>
      <c r="N138" s="150">
        <f t="shared" si="14"/>
        <v>2</v>
      </c>
      <c r="O138" s="160">
        <f t="shared" si="15"/>
        <v>2.71</v>
      </c>
      <c r="P138" s="160">
        <f t="shared" si="16"/>
        <v>5.42</v>
      </c>
      <c r="Q138" s="160">
        <f>'7º MEDIÇÃO'!J139</f>
        <v>37.82</v>
      </c>
      <c r="R138" s="160">
        <f t="shared" si="17"/>
        <v>75.64</v>
      </c>
    </row>
    <row r="139" spans="1:18" s="8" customFormat="1" ht="36">
      <c r="A139" s="85" t="s">
        <v>472</v>
      </c>
      <c r="B139" s="85" t="s">
        <v>493</v>
      </c>
      <c r="C139" s="85" t="s">
        <v>414</v>
      </c>
      <c r="D139" s="92" t="s">
        <v>494</v>
      </c>
      <c r="E139" s="85" t="s">
        <v>11</v>
      </c>
      <c r="F139" s="93">
        <f>'6º Medição'!M140</f>
        <v>3</v>
      </c>
      <c r="G139" s="93">
        <f t="shared" si="9"/>
        <v>3</v>
      </c>
      <c r="H139" s="93"/>
      <c r="I139" s="94">
        <f>'7º MEDIÇÃO'!J140</f>
        <v>135.35</v>
      </c>
      <c r="J139" s="94">
        <f t="shared" si="10"/>
        <v>406.05</v>
      </c>
      <c r="K139" s="94">
        <f t="shared" si="11"/>
        <v>9.6999999999999993</v>
      </c>
      <c r="L139" s="94">
        <f t="shared" si="12"/>
        <v>29.1</v>
      </c>
      <c r="M139" s="94">
        <f t="shared" si="13"/>
        <v>435.15</v>
      </c>
      <c r="N139" s="150">
        <f t="shared" si="14"/>
        <v>3</v>
      </c>
      <c r="O139" s="160">
        <f t="shared" si="15"/>
        <v>9.6999999999999993</v>
      </c>
      <c r="P139" s="160">
        <f t="shared" si="16"/>
        <v>29.099999999999998</v>
      </c>
      <c r="Q139" s="160">
        <f>'7º MEDIÇÃO'!J140</f>
        <v>135.35</v>
      </c>
      <c r="R139" s="160">
        <f t="shared" si="17"/>
        <v>406.04999999999995</v>
      </c>
    </row>
    <row r="140" spans="1:18" s="3" customFormat="1" ht="36">
      <c r="A140" s="85" t="s">
        <v>5</v>
      </c>
      <c r="B140" s="85" t="s">
        <v>142</v>
      </c>
      <c r="C140" s="85" t="s">
        <v>415</v>
      </c>
      <c r="D140" s="92" t="s">
        <v>146</v>
      </c>
      <c r="E140" s="85" t="s">
        <v>11</v>
      </c>
      <c r="F140" s="93">
        <f>'6º Medição'!M141</f>
        <v>2</v>
      </c>
      <c r="G140" s="93">
        <f t="shared" si="9"/>
        <v>2</v>
      </c>
      <c r="H140" s="93"/>
      <c r="I140" s="94">
        <f>'7º MEDIÇÃO'!J141</f>
        <v>82.65</v>
      </c>
      <c r="J140" s="94">
        <f t="shared" si="10"/>
        <v>165.3</v>
      </c>
      <c r="K140" s="94">
        <f t="shared" si="11"/>
        <v>5.93</v>
      </c>
      <c r="L140" s="94">
        <f t="shared" si="12"/>
        <v>11.86</v>
      </c>
      <c r="M140" s="94">
        <f t="shared" si="13"/>
        <v>177.16</v>
      </c>
      <c r="N140" s="150">
        <f t="shared" si="14"/>
        <v>2</v>
      </c>
      <c r="O140" s="160">
        <f t="shared" si="15"/>
        <v>5.93</v>
      </c>
      <c r="P140" s="160">
        <f t="shared" si="16"/>
        <v>11.86</v>
      </c>
      <c r="Q140" s="160">
        <f>'7º MEDIÇÃO'!J141</f>
        <v>82.65</v>
      </c>
      <c r="R140" s="160">
        <f t="shared" si="17"/>
        <v>165.3</v>
      </c>
    </row>
    <row r="141" spans="1:18" s="3" customFormat="1" ht="36">
      <c r="A141" s="85" t="s">
        <v>5</v>
      </c>
      <c r="B141" s="85" t="s">
        <v>147</v>
      </c>
      <c r="C141" s="85" t="s">
        <v>416</v>
      </c>
      <c r="D141" s="92" t="s">
        <v>148</v>
      </c>
      <c r="E141" s="85" t="s">
        <v>11</v>
      </c>
      <c r="F141" s="93">
        <f>'6º Medição'!M142</f>
        <v>10</v>
      </c>
      <c r="G141" s="93">
        <f t="shared" si="9"/>
        <v>10</v>
      </c>
      <c r="H141" s="93"/>
      <c r="I141" s="94">
        <f>'7º MEDIÇÃO'!J142</f>
        <v>25.32</v>
      </c>
      <c r="J141" s="94">
        <f t="shared" si="10"/>
        <v>253.2</v>
      </c>
      <c r="K141" s="94">
        <f t="shared" si="11"/>
        <v>1.82</v>
      </c>
      <c r="L141" s="94">
        <f t="shared" si="12"/>
        <v>18.2</v>
      </c>
      <c r="M141" s="94">
        <f t="shared" si="13"/>
        <v>271.39999999999998</v>
      </c>
      <c r="N141" s="150">
        <f t="shared" si="14"/>
        <v>10</v>
      </c>
      <c r="O141" s="160">
        <f t="shared" si="15"/>
        <v>1.82</v>
      </c>
      <c r="P141" s="160">
        <f t="shared" si="16"/>
        <v>18.2</v>
      </c>
      <c r="Q141" s="160">
        <f>'7º MEDIÇÃO'!J142</f>
        <v>25.32</v>
      </c>
      <c r="R141" s="160">
        <f t="shared" si="17"/>
        <v>253.2</v>
      </c>
    </row>
    <row r="142" spans="1:18" s="3" customFormat="1" ht="36">
      <c r="A142" s="85" t="s">
        <v>5</v>
      </c>
      <c r="B142" s="85" t="s">
        <v>150</v>
      </c>
      <c r="C142" s="85" t="s">
        <v>417</v>
      </c>
      <c r="D142" s="92" t="s">
        <v>151</v>
      </c>
      <c r="E142" s="85" t="s">
        <v>11</v>
      </c>
      <c r="F142" s="93">
        <f>'6º Medição'!M143</f>
        <v>10</v>
      </c>
      <c r="G142" s="93">
        <f t="shared" si="9"/>
        <v>10</v>
      </c>
      <c r="H142" s="93"/>
      <c r="I142" s="94">
        <f>'7º MEDIÇÃO'!J143</f>
        <v>29.14</v>
      </c>
      <c r="J142" s="94">
        <f t="shared" si="10"/>
        <v>291.39999999999998</v>
      </c>
      <c r="K142" s="94">
        <f t="shared" si="11"/>
        <v>2.09</v>
      </c>
      <c r="L142" s="94">
        <f t="shared" si="12"/>
        <v>20.9</v>
      </c>
      <c r="M142" s="94">
        <f t="shared" si="13"/>
        <v>312.3</v>
      </c>
      <c r="N142" s="150">
        <f t="shared" si="14"/>
        <v>10</v>
      </c>
      <c r="O142" s="160">
        <f t="shared" si="15"/>
        <v>2.09</v>
      </c>
      <c r="P142" s="160">
        <f t="shared" si="16"/>
        <v>20.9</v>
      </c>
      <c r="Q142" s="160">
        <f>'7º MEDIÇÃO'!J143</f>
        <v>29.14</v>
      </c>
      <c r="R142" s="160">
        <f t="shared" si="17"/>
        <v>291.39999999999998</v>
      </c>
    </row>
    <row r="143" spans="1:18" s="3" customFormat="1" ht="24">
      <c r="A143" s="85" t="s">
        <v>5</v>
      </c>
      <c r="B143" s="85" t="s">
        <v>152</v>
      </c>
      <c r="C143" s="85" t="s">
        <v>418</v>
      </c>
      <c r="D143" s="92" t="s">
        <v>153</v>
      </c>
      <c r="E143" s="85" t="s">
        <v>11</v>
      </c>
      <c r="F143" s="93">
        <f>'6º Medição'!M144</f>
        <v>5</v>
      </c>
      <c r="G143" s="93">
        <f t="shared" ref="G143:G206" si="18">F143</f>
        <v>5</v>
      </c>
      <c r="H143" s="93"/>
      <c r="I143" s="94">
        <f>'7º MEDIÇÃO'!J144</f>
        <v>46.98</v>
      </c>
      <c r="J143" s="94">
        <f t="shared" ref="J143:J206" si="19">ROUND(G143*I143,2)</f>
        <v>234.9</v>
      </c>
      <c r="K143" s="94">
        <f t="shared" ref="K143:K206" si="20">ROUND(I143*0.0717,2)</f>
        <v>3.37</v>
      </c>
      <c r="L143" s="94">
        <f t="shared" ref="L143:L206" si="21">ROUND(G143*K143,2)</f>
        <v>16.850000000000001</v>
      </c>
      <c r="M143" s="94">
        <f t="shared" ref="M143:M206" si="22">ROUND((I143+K143)*G143,2)</f>
        <v>251.75</v>
      </c>
      <c r="N143" s="150">
        <f t="shared" ref="N143:N206" si="23">F143-H143</f>
        <v>5</v>
      </c>
      <c r="O143" s="160">
        <f t="shared" ref="O143:O206" si="24">K143</f>
        <v>3.37</v>
      </c>
      <c r="P143" s="160">
        <f t="shared" ref="P143:P206" si="25">N143*O143</f>
        <v>16.850000000000001</v>
      </c>
      <c r="Q143" s="160">
        <f>'7º MEDIÇÃO'!J144</f>
        <v>46.98</v>
      </c>
      <c r="R143" s="160">
        <f t="shared" ref="R143:R206" si="26">N143*Q143</f>
        <v>234.89999999999998</v>
      </c>
    </row>
    <row r="144" spans="1:18" s="3" customFormat="1">
      <c r="A144" s="85"/>
      <c r="B144" s="85"/>
      <c r="C144" s="85"/>
      <c r="D144" s="92"/>
      <c r="E144" s="85"/>
      <c r="F144" s="93">
        <f>'6º Medição'!M145</f>
        <v>0</v>
      </c>
      <c r="G144" s="93">
        <f t="shared" si="18"/>
        <v>0</v>
      </c>
      <c r="H144" s="93"/>
      <c r="I144" s="94">
        <f>'7º MEDIÇÃO'!J145</f>
        <v>0</v>
      </c>
      <c r="J144" s="94">
        <f t="shared" si="19"/>
        <v>0</v>
      </c>
      <c r="K144" s="94">
        <f t="shared" si="20"/>
        <v>0</v>
      </c>
      <c r="L144" s="94">
        <f t="shared" si="21"/>
        <v>0</v>
      </c>
      <c r="M144" s="94">
        <f t="shared" si="22"/>
        <v>0</v>
      </c>
      <c r="N144" s="150">
        <f t="shared" si="23"/>
        <v>0</v>
      </c>
      <c r="O144" s="160">
        <f t="shared" si="24"/>
        <v>0</v>
      </c>
      <c r="P144" s="160">
        <f t="shared" si="25"/>
        <v>0</v>
      </c>
      <c r="Q144" s="160">
        <f>'7º MEDIÇÃO'!J145</f>
        <v>0</v>
      </c>
      <c r="R144" s="160">
        <f t="shared" si="26"/>
        <v>0</v>
      </c>
    </row>
    <row r="145" spans="1:19" s="3" customFormat="1" ht="30" customHeight="1">
      <c r="A145" s="85"/>
      <c r="B145" s="85"/>
      <c r="C145" s="85"/>
      <c r="D145" s="100" t="s">
        <v>155</v>
      </c>
      <c r="E145" s="85"/>
      <c r="F145" s="93">
        <f>'6º Medição'!M146</f>
        <v>0</v>
      </c>
      <c r="G145" s="93">
        <f t="shared" si="18"/>
        <v>0</v>
      </c>
      <c r="H145" s="93"/>
      <c r="I145" s="94">
        <f>'7º MEDIÇÃO'!J146</f>
        <v>0</v>
      </c>
      <c r="J145" s="94">
        <f t="shared" si="19"/>
        <v>0</v>
      </c>
      <c r="K145" s="94">
        <f t="shared" si="20"/>
        <v>0</v>
      </c>
      <c r="L145" s="94">
        <f t="shared" si="21"/>
        <v>0</v>
      </c>
      <c r="M145" s="94">
        <f t="shared" si="22"/>
        <v>0</v>
      </c>
      <c r="N145" s="150">
        <f t="shared" si="23"/>
        <v>0</v>
      </c>
      <c r="O145" s="160">
        <f t="shared" si="24"/>
        <v>0</v>
      </c>
      <c r="P145" s="160">
        <f t="shared" si="25"/>
        <v>0</v>
      </c>
      <c r="Q145" s="160">
        <f>'7º MEDIÇÃO'!J146</f>
        <v>0</v>
      </c>
      <c r="R145" s="160">
        <f t="shared" si="26"/>
        <v>0</v>
      </c>
    </row>
    <row r="146" spans="1:19" s="8" customFormat="1" ht="24">
      <c r="A146" s="85" t="s">
        <v>472</v>
      </c>
      <c r="B146" s="85" t="s">
        <v>496</v>
      </c>
      <c r="C146" s="85" t="s">
        <v>419</v>
      </c>
      <c r="D146" s="92" t="s">
        <v>156</v>
      </c>
      <c r="E146" s="85" t="s">
        <v>11</v>
      </c>
      <c r="F146" s="93">
        <f>'6º Medição'!M147</f>
        <v>12</v>
      </c>
      <c r="G146" s="93">
        <f t="shared" si="18"/>
        <v>12</v>
      </c>
      <c r="H146" s="93"/>
      <c r="I146" s="94">
        <f>'7º MEDIÇÃO'!J147</f>
        <v>77.099999999999994</v>
      </c>
      <c r="J146" s="94">
        <f t="shared" si="19"/>
        <v>925.2</v>
      </c>
      <c r="K146" s="94">
        <f t="shared" si="20"/>
        <v>5.53</v>
      </c>
      <c r="L146" s="94">
        <f t="shared" si="21"/>
        <v>66.36</v>
      </c>
      <c r="M146" s="94">
        <f t="shared" si="22"/>
        <v>991.56</v>
      </c>
      <c r="N146" s="150">
        <f t="shared" si="23"/>
        <v>12</v>
      </c>
      <c r="O146" s="160">
        <f t="shared" si="24"/>
        <v>5.53</v>
      </c>
      <c r="P146" s="160">
        <f t="shared" si="25"/>
        <v>66.36</v>
      </c>
      <c r="Q146" s="160">
        <f>'7º MEDIÇÃO'!J147</f>
        <v>77.099999999999994</v>
      </c>
      <c r="R146" s="160">
        <f t="shared" si="26"/>
        <v>925.19999999999993</v>
      </c>
    </row>
    <row r="147" spans="1:19" s="8" customFormat="1" ht="36">
      <c r="A147" s="85" t="s">
        <v>472</v>
      </c>
      <c r="B147" s="85" t="s">
        <v>495</v>
      </c>
      <c r="C147" s="85" t="s">
        <v>420</v>
      </c>
      <c r="D147" s="92" t="s">
        <v>158</v>
      </c>
      <c r="E147" s="85" t="s">
        <v>121</v>
      </c>
      <c r="F147" s="93">
        <f>'6º Medição'!M148</f>
        <v>12</v>
      </c>
      <c r="G147" s="93">
        <f t="shared" si="18"/>
        <v>12</v>
      </c>
      <c r="H147" s="93"/>
      <c r="I147" s="94">
        <f>'7º MEDIÇÃO'!J148</f>
        <v>83.68</v>
      </c>
      <c r="J147" s="94">
        <f t="shared" si="19"/>
        <v>1004.16</v>
      </c>
      <c r="K147" s="94">
        <f t="shared" si="20"/>
        <v>6</v>
      </c>
      <c r="L147" s="94">
        <f t="shared" si="21"/>
        <v>72</v>
      </c>
      <c r="M147" s="94">
        <f t="shared" si="22"/>
        <v>1076.1600000000001</v>
      </c>
      <c r="N147" s="150">
        <f t="shared" si="23"/>
        <v>12</v>
      </c>
      <c r="O147" s="160">
        <f t="shared" si="24"/>
        <v>6</v>
      </c>
      <c r="P147" s="160">
        <f t="shared" si="25"/>
        <v>72</v>
      </c>
      <c r="Q147" s="160">
        <f>'7º MEDIÇÃO'!J148</f>
        <v>83.68</v>
      </c>
      <c r="R147" s="160">
        <f t="shared" si="26"/>
        <v>1004.1600000000001</v>
      </c>
    </row>
    <row r="148" spans="1:19" s="8" customFormat="1" ht="36">
      <c r="A148" s="85" t="s">
        <v>472</v>
      </c>
      <c r="B148" s="85" t="s">
        <v>498</v>
      </c>
      <c r="C148" s="85" t="s">
        <v>298</v>
      </c>
      <c r="D148" s="92" t="s">
        <v>299</v>
      </c>
      <c r="E148" s="85" t="s">
        <v>121</v>
      </c>
      <c r="F148" s="93">
        <f>'6º Medição'!M149</f>
        <v>12</v>
      </c>
      <c r="G148" s="93">
        <f t="shared" si="18"/>
        <v>12</v>
      </c>
      <c r="H148" s="93"/>
      <c r="I148" s="94">
        <f>'7º MEDIÇÃO'!J149</f>
        <v>16.66</v>
      </c>
      <c r="J148" s="94">
        <f t="shared" si="19"/>
        <v>199.92</v>
      </c>
      <c r="K148" s="94">
        <f t="shared" si="20"/>
        <v>1.19</v>
      </c>
      <c r="L148" s="94">
        <f t="shared" si="21"/>
        <v>14.28</v>
      </c>
      <c r="M148" s="94">
        <f t="shared" si="22"/>
        <v>214.2</v>
      </c>
      <c r="N148" s="150">
        <f t="shared" si="23"/>
        <v>12</v>
      </c>
      <c r="O148" s="160">
        <f t="shared" si="24"/>
        <v>1.19</v>
      </c>
      <c r="P148" s="160">
        <f t="shared" si="25"/>
        <v>14.28</v>
      </c>
      <c r="Q148" s="160">
        <f>'7º MEDIÇÃO'!J149</f>
        <v>16.66</v>
      </c>
      <c r="R148" s="160">
        <f t="shared" si="26"/>
        <v>199.92000000000002</v>
      </c>
    </row>
    <row r="149" spans="1:19" s="8" customFormat="1" ht="24">
      <c r="A149" s="85" t="s">
        <v>472</v>
      </c>
      <c r="B149" s="85" t="s">
        <v>497</v>
      </c>
      <c r="C149" s="85" t="s">
        <v>421</v>
      </c>
      <c r="D149" s="92" t="s">
        <v>159</v>
      </c>
      <c r="E149" s="85" t="s">
        <v>121</v>
      </c>
      <c r="F149" s="93">
        <f>'6º Medição'!M150</f>
        <v>9</v>
      </c>
      <c r="G149" s="93">
        <f t="shared" si="18"/>
        <v>9</v>
      </c>
      <c r="H149" s="93"/>
      <c r="I149" s="94">
        <f>'7º MEDIÇÃO'!J150</f>
        <v>77.31</v>
      </c>
      <c r="J149" s="94">
        <f t="shared" si="19"/>
        <v>695.79</v>
      </c>
      <c r="K149" s="94">
        <f t="shared" si="20"/>
        <v>5.54</v>
      </c>
      <c r="L149" s="94">
        <f t="shared" si="21"/>
        <v>49.86</v>
      </c>
      <c r="M149" s="94">
        <f t="shared" si="22"/>
        <v>745.65</v>
      </c>
      <c r="N149" s="150">
        <f t="shared" si="23"/>
        <v>9</v>
      </c>
      <c r="O149" s="160">
        <f t="shared" si="24"/>
        <v>5.54</v>
      </c>
      <c r="P149" s="160">
        <f t="shared" si="25"/>
        <v>49.86</v>
      </c>
      <c r="Q149" s="160">
        <f>'7º MEDIÇÃO'!J150</f>
        <v>77.31</v>
      </c>
      <c r="R149" s="160">
        <f t="shared" si="26"/>
        <v>695.79</v>
      </c>
    </row>
    <row r="150" spans="1:19" s="8" customFormat="1" ht="48">
      <c r="A150" s="85" t="s">
        <v>472</v>
      </c>
      <c r="B150" s="85" t="s">
        <v>499</v>
      </c>
      <c r="C150" s="85" t="s">
        <v>300</v>
      </c>
      <c r="D150" s="92" t="s">
        <v>301</v>
      </c>
      <c r="E150" s="85" t="s">
        <v>11</v>
      </c>
      <c r="F150" s="93">
        <f>'6º Medição'!M151</f>
        <v>1</v>
      </c>
      <c r="G150" s="93">
        <f t="shared" si="18"/>
        <v>1</v>
      </c>
      <c r="H150" s="93"/>
      <c r="I150" s="94">
        <f>'7º MEDIÇÃO'!J151</f>
        <v>2968.33</v>
      </c>
      <c r="J150" s="94">
        <f t="shared" si="19"/>
        <v>2968.33</v>
      </c>
      <c r="K150" s="94">
        <f t="shared" si="20"/>
        <v>212.83</v>
      </c>
      <c r="L150" s="94">
        <f t="shared" si="21"/>
        <v>212.83</v>
      </c>
      <c r="M150" s="94">
        <f t="shared" si="22"/>
        <v>3181.16</v>
      </c>
      <c r="N150" s="150">
        <f t="shared" si="23"/>
        <v>1</v>
      </c>
      <c r="O150" s="160">
        <f t="shared" si="24"/>
        <v>212.83</v>
      </c>
      <c r="P150" s="160">
        <f t="shared" si="25"/>
        <v>212.83</v>
      </c>
      <c r="Q150" s="160">
        <f>'7º MEDIÇÃO'!J151</f>
        <v>2968.33</v>
      </c>
      <c r="R150" s="160">
        <f t="shared" si="26"/>
        <v>2968.33</v>
      </c>
    </row>
    <row r="151" spans="1:19" s="8" customFormat="1" ht="24">
      <c r="A151" s="85" t="s">
        <v>31</v>
      </c>
      <c r="B151" s="85">
        <v>162</v>
      </c>
      <c r="C151" s="85" t="s">
        <v>422</v>
      </c>
      <c r="D151" s="92" t="s">
        <v>161</v>
      </c>
      <c r="E151" s="85" t="s">
        <v>11</v>
      </c>
      <c r="F151" s="93">
        <f>'6º Medição'!M152</f>
        <v>1</v>
      </c>
      <c r="G151" s="93">
        <f t="shared" si="18"/>
        <v>1</v>
      </c>
      <c r="H151" s="93"/>
      <c r="I151" s="94">
        <f>'7º MEDIÇÃO'!J152</f>
        <v>1184.73</v>
      </c>
      <c r="J151" s="94">
        <f t="shared" si="19"/>
        <v>1184.73</v>
      </c>
      <c r="K151" s="94">
        <f t="shared" si="20"/>
        <v>84.95</v>
      </c>
      <c r="L151" s="94">
        <f t="shared" si="21"/>
        <v>84.95</v>
      </c>
      <c r="M151" s="94">
        <f t="shared" si="22"/>
        <v>1269.68</v>
      </c>
      <c r="N151" s="150">
        <f t="shared" si="23"/>
        <v>1</v>
      </c>
      <c r="O151" s="160">
        <f t="shared" si="24"/>
        <v>84.95</v>
      </c>
      <c r="P151" s="160">
        <f t="shared" si="25"/>
        <v>84.95</v>
      </c>
      <c r="Q151" s="160">
        <f>'7º MEDIÇÃO'!J152</f>
        <v>1184.73</v>
      </c>
      <c r="R151" s="160">
        <f t="shared" si="26"/>
        <v>1184.73</v>
      </c>
    </row>
    <row r="152" spans="1:19" s="8" customFormat="1" ht="24">
      <c r="A152" s="85" t="s">
        <v>31</v>
      </c>
      <c r="B152" s="85">
        <v>176</v>
      </c>
      <c r="C152" s="85" t="s">
        <v>423</v>
      </c>
      <c r="D152" s="92" t="s">
        <v>162</v>
      </c>
      <c r="E152" s="85" t="s">
        <v>11</v>
      </c>
      <c r="F152" s="93">
        <f>'6º Medição'!M153</f>
        <v>1</v>
      </c>
      <c r="G152" s="93">
        <f t="shared" si="18"/>
        <v>1</v>
      </c>
      <c r="H152" s="93"/>
      <c r="I152" s="94">
        <f>'7º MEDIÇÃO'!J153</f>
        <v>1184.73</v>
      </c>
      <c r="J152" s="94">
        <f t="shared" si="19"/>
        <v>1184.73</v>
      </c>
      <c r="K152" s="94">
        <f t="shared" si="20"/>
        <v>84.95</v>
      </c>
      <c r="L152" s="94">
        <f t="shared" si="21"/>
        <v>84.95</v>
      </c>
      <c r="M152" s="94">
        <f t="shared" si="22"/>
        <v>1269.68</v>
      </c>
      <c r="N152" s="150">
        <f t="shared" si="23"/>
        <v>1</v>
      </c>
      <c r="O152" s="160">
        <f t="shared" si="24"/>
        <v>84.95</v>
      </c>
      <c r="P152" s="160">
        <f t="shared" si="25"/>
        <v>84.95</v>
      </c>
      <c r="Q152" s="160">
        <f>'7º MEDIÇÃO'!J153</f>
        <v>1184.73</v>
      </c>
      <c r="R152" s="160">
        <f t="shared" si="26"/>
        <v>1184.73</v>
      </c>
    </row>
    <row r="153" spans="1:19" s="8" customFormat="1" ht="24">
      <c r="A153" s="85" t="s">
        <v>472</v>
      </c>
      <c r="B153" s="85" t="s">
        <v>500</v>
      </c>
      <c r="C153" s="85" t="s">
        <v>424</v>
      </c>
      <c r="D153" s="92" t="s">
        <v>163</v>
      </c>
      <c r="E153" s="85" t="s">
        <v>11</v>
      </c>
      <c r="F153" s="93">
        <f>'6º Medição'!M154</f>
        <v>2</v>
      </c>
      <c r="G153" s="93">
        <f t="shared" si="18"/>
        <v>2</v>
      </c>
      <c r="H153" s="93"/>
      <c r="I153" s="94">
        <f>'7º MEDIÇÃO'!J154</f>
        <v>10.85</v>
      </c>
      <c r="J153" s="94">
        <f t="shared" si="19"/>
        <v>21.7</v>
      </c>
      <c r="K153" s="94">
        <f t="shared" si="20"/>
        <v>0.78</v>
      </c>
      <c r="L153" s="94">
        <f t="shared" si="21"/>
        <v>1.56</v>
      </c>
      <c r="M153" s="94">
        <f t="shared" si="22"/>
        <v>23.26</v>
      </c>
      <c r="N153" s="150">
        <f t="shared" si="23"/>
        <v>2</v>
      </c>
      <c r="O153" s="160">
        <f t="shared" si="24"/>
        <v>0.78</v>
      </c>
      <c r="P153" s="160">
        <f t="shared" si="25"/>
        <v>1.56</v>
      </c>
      <c r="Q153" s="160">
        <f>'7º MEDIÇÃO'!J154</f>
        <v>10.85</v>
      </c>
      <c r="R153" s="160">
        <f t="shared" si="26"/>
        <v>21.7</v>
      </c>
    </row>
    <row r="154" spans="1:19" s="8" customFormat="1" ht="36">
      <c r="A154" s="85" t="s">
        <v>472</v>
      </c>
      <c r="B154" s="85" t="s">
        <v>495</v>
      </c>
      <c r="C154" s="85" t="s">
        <v>425</v>
      </c>
      <c r="D154" s="92" t="s">
        <v>164</v>
      </c>
      <c r="E154" s="85" t="s">
        <v>121</v>
      </c>
      <c r="F154" s="93">
        <f>'6º Medição'!M155</f>
        <v>2</v>
      </c>
      <c r="G154" s="93">
        <f t="shared" si="18"/>
        <v>2</v>
      </c>
      <c r="H154" s="93"/>
      <c r="I154" s="94">
        <f>'7º MEDIÇÃO'!J155</f>
        <v>65.77</v>
      </c>
      <c r="J154" s="94">
        <f t="shared" si="19"/>
        <v>131.54</v>
      </c>
      <c r="K154" s="94">
        <f t="shared" si="20"/>
        <v>4.72</v>
      </c>
      <c r="L154" s="94">
        <f t="shared" si="21"/>
        <v>9.44</v>
      </c>
      <c r="M154" s="94">
        <f t="shared" si="22"/>
        <v>140.97999999999999</v>
      </c>
      <c r="N154" s="150">
        <f t="shared" si="23"/>
        <v>2</v>
      </c>
      <c r="O154" s="160">
        <f t="shared" si="24"/>
        <v>4.72</v>
      </c>
      <c r="P154" s="160">
        <f t="shared" si="25"/>
        <v>9.44</v>
      </c>
      <c r="Q154" s="160">
        <f>'7º MEDIÇÃO'!J155</f>
        <v>65.77</v>
      </c>
      <c r="R154" s="160">
        <f t="shared" si="26"/>
        <v>131.54</v>
      </c>
    </row>
    <row r="155" spans="1:19" s="3" customFormat="1" ht="24">
      <c r="A155" s="85" t="s">
        <v>5</v>
      </c>
      <c r="B155" s="85">
        <v>73749</v>
      </c>
      <c r="C155" s="85" t="s">
        <v>426</v>
      </c>
      <c r="D155" s="92" t="s">
        <v>165</v>
      </c>
      <c r="E155" s="85" t="s">
        <v>11</v>
      </c>
      <c r="F155" s="93">
        <f>'6º Medição'!M156</f>
        <v>1</v>
      </c>
      <c r="G155" s="93">
        <f t="shared" si="18"/>
        <v>1</v>
      </c>
      <c r="H155" s="93"/>
      <c r="I155" s="94">
        <f>'7º MEDIÇÃO'!J156</f>
        <v>156.86000000000001</v>
      </c>
      <c r="J155" s="94">
        <f t="shared" si="19"/>
        <v>156.86000000000001</v>
      </c>
      <c r="K155" s="94">
        <f t="shared" si="20"/>
        <v>11.25</v>
      </c>
      <c r="L155" s="94">
        <f t="shared" si="21"/>
        <v>11.25</v>
      </c>
      <c r="M155" s="94">
        <f t="shared" si="22"/>
        <v>168.11</v>
      </c>
      <c r="N155" s="150">
        <f t="shared" si="23"/>
        <v>1</v>
      </c>
      <c r="O155" s="160">
        <f t="shared" si="24"/>
        <v>11.25</v>
      </c>
      <c r="P155" s="160">
        <f t="shared" si="25"/>
        <v>11.25</v>
      </c>
      <c r="Q155" s="160">
        <f>'7º MEDIÇÃO'!J156</f>
        <v>156.86000000000001</v>
      </c>
      <c r="R155" s="160">
        <f t="shared" si="26"/>
        <v>156.86000000000001</v>
      </c>
    </row>
    <row r="156" spans="1:19" s="3" customFormat="1" ht="48">
      <c r="A156" s="85" t="s">
        <v>5</v>
      </c>
      <c r="B156" s="85" t="s">
        <v>470</v>
      </c>
      <c r="C156" s="85" t="s">
        <v>302</v>
      </c>
      <c r="D156" s="92" t="s">
        <v>303</v>
      </c>
      <c r="E156" s="85" t="s">
        <v>11</v>
      </c>
      <c r="F156" s="93">
        <f>'6º Medição'!M157</f>
        <v>3</v>
      </c>
      <c r="G156" s="93">
        <f t="shared" si="18"/>
        <v>3</v>
      </c>
      <c r="H156" s="93"/>
      <c r="I156" s="94">
        <f>'7º MEDIÇÃO'!J157</f>
        <v>176.74</v>
      </c>
      <c r="J156" s="94">
        <f t="shared" si="19"/>
        <v>530.22</v>
      </c>
      <c r="K156" s="94">
        <f t="shared" si="20"/>
        <v>12.67</v>
      </c>
      <c r="L156" s="94">
        <f t="shared" si="21"/>
        <v>38.01</v>
      </c>
      <c r="M156" s="94">
        <f t="shared" si="22"/>
        <v>568.23</v>
      </c>
      <c r="N156" s="150">
        <f t="shared" si="23"/>
        <v>3</v>
      </c>
      <c r="O156" s="160">
        <f t="shared" si="24"/>
        <v>12.67</v>
      </c>
      <c r="P156" s="160">
        <f t="shared" si="25"/>
        <v>38.01</v>
      </c>
      <c r="Q156" s="160">
        <f>'7º MEDIÇÃO'!J157</f>
        <v>176.74</v>
      </c>
      <c r="R156" s="160">
        <f t="shared" si="26"/>
        <v>530.22</v>
      </c>
    </row>
    <row r="157" spans="1:19" s="3" customFormat="1">
      <c r="A157" s="85"/>
      <c r="B157" s="85"/>
      <c r="C157" s="85"/>
      <c r="D157" s="92"/>
      <c r="E157" s="85"/>
      <c r="F157" s="93">
        <f>'6º Medição'!M158</f>
        <v>0</v>
      </c>
      <c r="G157" s="93">
        <f t="shared" si="18"/>
        <v>0</v>
      </c>
      <c r="H157" s="93"/>
      <c r="I157" s="94"/>
      <c r="J157" s="94"/>
      <c r="K157" s="94"/>
      <c r="L157" s="94"/>
      <c r="M157" s="94"/>
      <c r="N157" s="150">
        <f t="shared" si="23"/>
        <v>0</v>
      </c>
      <c r="O157" s="160">
        <f t="shared" si="24"/>
        <v>0</v>
      </c>
      <c r="P157" s="160">
        <f t="shared" si="25"/>
        <v>0</v>
      </c>
      <c r="Q157" s="160">
        <f>'7º MEDIÇÃO'!J158</f>
        <v>0</v>
      </c>
      <c r="R157" s="160">
        <f t="shared" si="26"/>
        <v>0</v>
      </c>
      <c r="S157" s="191">
        <f>SUM(J160:J192)</f>
        <v>87965.32</v>
      </c>
    </row>
    <row r="158" spans="1:19" s="3" customFormat="1">
      <c r="A158" s="86"/>
      <c r="B158" s="86"/>
      <c r="C158" s="95">
        <v>10</v>
      </c>
      <c r="D158" s="96" t="s">
        <v>166</v>
      </c>
      <c r="E158" s="86"/>
      <c r="F158" s="93">
        <f>'6º Medição'!M159</f>
        <v>0</v>
      </c>
      <c r="G158" s="93">
        <f t="shared" si="18"/>
        <v>0</v>
      </c>
      <c r="H158" s="93"/>
      <c r="I158" s="94"/>
      <c r="J158" s="94"/>
      <c r="K158" s="94"/>
      <c r="L158" s="94"/>
      <c r="M158" s="94"/>
      <c r="N158" s="150">
        <f t="shared" si="23"/>
        <v>0</v>
      </c>
      <c r="O158" s="160">
        <f t="shared" si="24"/>
        <v>0</v>
      </c>
      <c r="P158" s="160">
        <f t="shared" si="25"/>
        <v>0</v>
      </c>
      <c r="Q158" s="160">
        <f>'7º MEDIÇÃO'!J159</f>
        <v>0</v>
      </c>
      <c r="R158" s="160">
        <f t="shared" si="26"/>
        <v>0</v>
      </c>
    </row>
    <row r="159" spans="1:19" s="3" customFormat="1" ht="26.25" customHeight="1">
      <c r="A159" s="86"/>
      <c r="B159" s="86"/>
      <c r="C159" s="89"/>
      <c r="D159" s="96" t="s">
        <v>167</v>
      </c>
      <c r="E159" s="86"/>
      <c r="F159" s="93">
        <f>'6º Medição'!M160</f>
        <v>0</v>
      </c>
      <c r="G159" s="93">
        <f t="shared" si="18"/>
        <v>0</v>
      </c>
      <c r="H159" s="93"/>
      <c r="I159" s="94"/>
      <c r="J159" s="94"/>
      <c r="K159" s="94"/>
      <c r="L159" s="94"/>
      <c r="M159" s="94"/>
      <c r="N159" s="150">
        <f t="shared" si="23"/>
        <v>0</v>
      </c>
      <c r="O159" s="160">
        <f t="shared" si="24"/>
        <v>0</v>
      </c>
      <c r="P159" s="160">
        <f t="shared" si="25"/>
        <v>0</v>
      </c>
      <c r="Q159" s="160">
        <f>'7º MEDIÇÃO'!J160</f>
        <v>0</v>
      </c>
      <c r="R159" s="160">
        <f t="shared" si="26"/>
        <v>0</v>
      </c>
    </row>
    <row r="160" spans="1:19" s="3" customFormat="1" ht="60">
      <c r="A160" s="85" t="s">
        <v>5</v>
      </c>
      <c r="B160" s="85">
        <v>6021</v>
      </c>
      <c r="C160" s="85" t="s">
        <v>427</v>
      </c>
      <c r="D160" s="92" t="s">
        <v>304</v>
      </c>
      <c r="E160" s="85" t="s">
        <v>11</v>
      </c>
      <c r="F160" s="93">
        <f>'6º Medição'!M161</f>
        <v>3</v>
      </c>
      <c r="G160" s="93">
        <f t="shared" si="18"/>
        <v>3</v>
      </c>
      <c r="H160" s="93"/>
      <c r="I160" s="94">
        <f>'7º MEDIÇÃO'!J161</f>
        <v>166.13</v>
      </c>
      <c r="J160" s="94">
        <f t="shared" si="19"/>
        <v>498.39</v>
      </c>
      <c r="K160" s="94">
        <f t="shared" si="20"/>
        <v>11.91</v>
      </c>
      <c r="L160" s="94">
        <f t="shared" si="21"/>
        <v>35.729999999999997</v>
      </c>
      <c r="M160" s="94">
        <f t="shared" si="22"/>
        <v>534.12</v>
      </c>
      <c r="N160" s="150">
        <f t="shared" si="23"/>
        <v>3</v>
      </c>
      <c r="O160" s="160">
        <f t="shared" si="24"/>
        <v>11.91</v>
      </c>
      <c r="P160" s="160">
        <f t="shared" si="25"/>
        <v>35.730000000000004</v>
      </c>
      <c r="Q160" s="160">
        <f>'7º MEDIÇÃO'!J161</f>
        <v>166.13</v>
      </c>
      <c r="R160" s="160">
        <f t="shared" si="26"/>
        <v>498.39</v>
      </c>
    </row>
    <row r="161" spans="1:18" s="3" customFormat="1" ht="60">
      <c r="A161" s="85" t="s">
        <v>472</v>
      </c>
      <c r="B161" s="85" t="s">
        <v>502</v>
      </c>
      <c r="C161" s="85" t="s">
        <v>428</v>
      </c>
      <c r="D161" s="92" t="s">
        <v>305</v>
      </c>
      <c r="E161" s="85" t="s">
        <v>11</v>
      </c>
      <c r="F161" s="93">
        <f>'6º Medição'!M162</f>
        <v>4</v>
      </c>
      <c r="G161" s="93">
        <f t="shared" si="18"/>
        <v>4</v>
      </c>
      <c r="H161" s="93"/>
      <c r="I161" s="94">
        <f>'7º MEDIÇÃO'!J162</f>
        <v>395.45</v>
      </c>
      <c r="J161" s="94">
        <f t="shared" si="19"/>
        <v>1581.8</v>
      </c>
      <c r="K161" s="94">
        <f t="shared" si="20"/>
        <v>28.35</v>
      </c>
      <c r="L161" s="94">
        <f t="shared" si="21"/>
        <v>113.4</v>
      </c>
      <c r="M161" s="94">
        <f t="shared" si="22"/>
        <v>1695.2</v>
      </c>
      <c r="N161" s="150">
        <f t="shared" si="23"/>
        <v>4</v>
      </c>
      <c r="O161" s="160">
        <f t="shared" si="24"/>
        <v>28.35</v>
      </c>
      <c r="P161" s="160">
        <f t="shared" si="25"/>
        <v>113.4</v>
      </c>
      <c r="Q161" s="160">
        <f>'7º MEDIÇÃO'!J162</f>
        <v>395.45</v>
      </c>
      <c r="R161" s="160">
        <f t="shared" si="26"/>
        <v>1581.8</v>
      </c>
    </row>
    <row r="162" spans="1:18" s="3" customFormat="1" ht="24">
      <c r="A162" s="85" t="s">
        <v>472</v>
      </c>
      <c r="B162" s="85" t="s">
        <v>503</v>
      </c>
      <c r="C162" s="85" t="s">
        <v>429</v>
      </c>
      <c r="D162" s="92" t="s">
        <v>168</v>
      </c>
      <c r="E162" s="85" t="s">
        <v>11</v>
      </c>
      <c r="F162" s="93">
        <f>'6º Medição'!M163</f>
        <v>7</v>
      </c>
      <c r="G162" s="93">
        <f t="shared" si="18"/>
        <v>7</v>
      </c>
      <c r="H162" s="93"/>
      <c r="I162" s="94">
        <f>'7º MEDIÇÃO'!J163</f>
        <v>51.19</v>
      </c>
      <c r="J162" s="94">
        <f t="shared" si="19"/>
        <v>358.33</v>
      </c>
      <c r="K162" s="94">
        <f t="shared" si="20"/>
        <v>3.67</v>
      </c>
      <c r="L162" s="94">
        <f t="shared" si="21"/>
        <v>25.69</v>
      </c>
      <c r="M162" s="94">
        <f t="shared" si="22"/>
        <v>384.02</v>
      </c>
      <c r="N162" s="150">
        <f t="shared" si="23"/>
        <v>7</v>
      </c>
      <c r="O162" s="160">
        <f t="shared" si="24"/>
        <v>3.67</v>
      </c>
      <c r="P162" s="160">
        <f t="shared" si="25"/>
        <v>25.689999999999998</v>
      </c>
      <c r="Q162" s="160">
        <f>'7º MEDIÇÃO'!J163</f>
        <v>51.19</v>
      </c>
      <c r="R162" s="160">
        <f t="shared" si="26"/>
        <v>358.33</v>
      </c>
    </row>
    <row r="163" spans="1:18" s="3" customFormat="1" ht="60">
      <c r="A163" s="85" t="s">
        <v>5</v>
      </c>
      <c r="B163" s="85" t="s">
        <v>170</v>
      </c>
      <c r="C163" s="85" t="s">
        <v>430</v>
      </c>
      <c r="D163" s="92" t="s">
        <v>306</v>
      </c>
      <c r="E163" s="85" t="s">
        <v>11</v>
      </c>
      <c r="F163" s="93">
        <f>'6º Medição'!M164</f>
        <v>17</v>
      </c>
      <c r="G163" s="93">
        <f t="shared" si="18"/>
        <v>17</v>
      </c>
      <c r="H163" s="93"/>
      <c r="I163" s="94">
        <f>'7º MEDIÇÃO'!J164</f>
        <v>108.55</v>
      </c>
      <c r="J163" s="94">
        <f t="shared" si="19"/>
        <v>1845.35</v>
      </c>
      <c r="K163" s="94">
        <f t="shared" si="20"/>
        <v>7.78</v>
      </c>
      <c r="L163" s="94">
        <f t="shared" si="21"/>
        <v>132.26</v>
      </c>
      <c r="M163" s="94">
        <f t="shared" si="22"/>
        <v>1977.61</v>
      </c>
      <c r="N163" s="150">
        <f t="shared" si="23"/>
        <v>17</v>
      </c>
      <c r="O163" s="160">
        <f t="shared" si="24"/>
        <v>7.78</v>
      </c>
      <c r="P163" s="160">
        <f t="shared" si="25"/>
        <v>132.26</v>
      </c>
      <c r="Q163" s="160">
        <f>'7º MEDIÇÃO'!J164</f>
        <v>108.55</v>
      </c>
      <c r="R163" s="160">
        <f t="shared" si="26"/>
        <v>1845.35</v>
      </c>
    </row>
    <row r="164" spans="1:18" s="3" customFormat="1" ht="36">
      <c r="A164" s="85" t="s">
        <v>472</v>
      </c>
      <c r="B164" s="85" t="s">
        <v>504</v>
      </c>
      <c r="C164" s="85" t="s">
        <v>431</v>
      </c>
      <c r="D164" s="92" t="s">
        <v>171</v>
      </c>
      <c r="E164" s="85" t="s">
        <v>11</v>
      </c>
      <c r="F164" s="93">
        <f>'6º Medição'!M165</f>
        <v>1</v>
      </c>
      <c r="G164" s="93">
        <f t="shared" si="18"/>
        <v>1</v>
      </c>
      <c r="H164" s="93"/>
      <c r="I164" s="94">
        <f>'7º MEDIÇÃO'!J165</f>
        <v>2601.0100000000002</v>
      </c>
      <c r="J164" s="94">
        <f t="shared" si="19"/>
        <v>2601.0100000000002</v>
      </c>
      <c r="K164" s="94">
        <f t="shared" si="20"/>
        <v>186.49</v>
      </c>
      <c r="L164" s="94">
        <f t="shared" si="21"/>
        <v>186.49</v>
      </c>
      <c r="M164" s="94">
        <f t="shared" si="22"/>
        <v>2787.5</v>
      </c>
      <c r="N164" s="150">
        <f t="shared" si="23"/>
        <v>1</v>
      </c>
      <c r="O164" s="160">
        <f t="shared" si="24"/>
        <v>186.49</v>
      </c>
      <c r="P164" s="160">
        <f t="shared" si="25"/>
        <v>186.49</v>
      </c>
      <c r="Q164" s="160">
        <f>'7º MEDIÇÃO'!J165</f>
        <v>2601.0100000000002</v>
      </c>
      <c r="R164" s="160">
        <f t="shared" si="26"/>
        <v>2601.0100000000002</v>
      </c>
    </row>
    <row r="165" spans="1:18" s="3" customFormat="1" ht="72">
      <c r="A165" s="85" t="s">
        <v>5</v>
      </c>
      <c r="B165" s="85" t="s">
        <v>172</v>
      </c>
      <c r="C165" s="85" t="s">
        <v>432</v>
      </c>
      <c r="D165" s="92" t="s">
        <v>308</v>
      </c>
      <c r="E165" s="85" t="s">
        <v>11</v>
      </c>
      <c r="F165" s="93">
        <f>'6º Medição'!M166</f>
        <v>1</v>
      </c>
      <c r="G165" s="93">
        <f t="shared" si="18"/>
        <v>1</v>
      </c>
      <c r="H165" s="93"/>
      <c r="I165" s="94">
        <f>'7º MEDIÇÃO'!J166</f>
        <v>312.39</v>
      </c>
      <c r="J165" s="94">
        <f t="shared" si="19"/>
        <v>312.39</v>
      </c>
      <c r="K165" s="94">
        <f t="shared" si="20"/>
        <v>22.4</v>
      </c>
      <c r="L165" s="94">
        <f t="shared" si="21"/>
        <v>22.4</v>
      </c>
      <c r="M165" s="94">
        <f t="shared" si="22"/>
        <v>334.79</v>
      </c>
      <c r="N165" s="150">
        <f t="shared" si="23"/>
        <v>1</v>
      </c>
      <c r="O165" s="160">
        <f t="shared" si="24"/>
        <v>22.4</v>
      </c>
      <c r="P165" s="160">
        <f t="shared" si="25"/>
        <v>22.4</v>
      </c>
      <c r="Q165" s="160">
        <f>'7º MEDIÇÃO'!J166</f>
        <v>312.39</v>
      </c>
      <c r="R165" s="160">
        <f t="shared" si="26"/>
        <v>312.39</v>
      </c>
    </row>
    <row r="166" spans="1:18" s="3" customFormat="1" ht="24">
      <c r="A166" s="85" t="s">
        <v>472</v>
      </c>
      <c r="B166" s="85" t="s">
        <v>505</v>
      </c>
      <c r="C166" s="85" t="s">
        <v>433</v>
      </c>
      <c r="D166" s="92" t="s">
        <v>173</v>
      </c>
      <c r="E166" s="85" t="s">
        <v>11</v>
      </c>
      <c r="F166" s="93">
        <f>'6º Medição'!M167</f>
        <v>1</v>
      </c>
      <c r="G166" s="93">
        <f t="shared" si="18"/>
        <v>1</v>
      </c>
      <c r="H166" s="93"/>
      <c r="I166" s="94">
        <f>'7º MEDIÇÃO'!J167</f>
        <v>1284.5999999999999</v>
      </c>
      <c r="J166" s="94">
        <f t="shared" si="19"/>
        <v>1284.5999999999999</v>
      </c>
      <c r="K166" s="94">
        <f t="shared" si="20"/>
        <v>92.11</v>
      </c>
      <c r="L166" s="94">
        <f t="shared" si="21"/>
        <v>92.11</v>
      </c>
      <c r="M166" s="94">
        <f t="shared" si="22"/>
        <v>1376.71</v>
      </c>
      <c r="N166" s="150">
        <f t="shared" si="23"/>
        <v>1</v>
      </c>
      <c r="O166" s="160">
        <f t="shared" si="24"/>
        <v>92.11</v>
      </c>
      <c r="P166" s="160">
        <f t="shared" si="25"/>
        <v>92.11</v>
      </c>
      <c r="Q166" s="160">
        <f>'7º MEDIÇÃO'!J167</f>
        <v>1284.5999999999999</v>
      </c>
      <c r="R166" s="160">
        <f t="shared" si="26"/>
        <v>1284.5999999999999</v>
      </c>
    </row>
    <row r="167" spans="1:18" s="3" customFormat="1" ht="48">
      <c r="A167" s="85" t="s">
        <v>472</v>
      </c>
      <c r="B167" s="85" t="s">
        <v>506</v>
      </c>
      <c r="C167" s="85" t="s">
        <v>434</v>
      </c>
      <c r="D167" s="92" t="s">
        <v>309</v>
      </c>
      <c r="E167" s="85" t="s">
        <v>35</v>
      </c>
      <c r="F167" s="93">
        <f>'6º Medição'!M168</f>
        <v>15.25</v>
      </c>
      <c r="G167" s="93">
        <f t="shared" si="18"/>
        <v>15.25</v>
      </c>
      <c r="H167" s="93"/>
      <c r="I167" s="94">
        <f>'7º MEDIÇÃO'!J168</f>
        <v>2076.5300000000002</v>
      </c>
      <c r="J167" s="94">
        <f t="shared" si="19"/>
        <v>31667.08</v>
      </c>
      <c r="K167" s="94">
        <f t="shared" si="20"/>
        <v>148.88999999999999</v>
      </c>
      <c r="L167" s="94">
        <f t="shared" si="21"/>
        <v>2270.5700000000002</v>
      </c>
      <c r="M167" s="94">
        <f t="shared" si="22"/>
        <v>33937.660000000003</v>
      </c>
      <c r="N167" s="150">
        <f t="shared" si="23"/>
        <v>15.25</v>
      </c>
      <c r="O167" s="160">
        <f t="shared" si="24"/>
        <v>148.88999999999999</v>
      </c>
      <c r="P167" s="160">
        <f t="shared" si="25"/>
        <v>2270.5724999999998</v>
      </c>
      <c r="Q167" s="160">
        <f>'7º MEDIÇÃO'!J168</f>
        <v>2076.5300000000002</v>
      </c>
      <c r="R167" s="160">
        <f t="shared" si="26"/>
        <v>31667.082500000004</v>
      </c>
    </row>
    <row r="168" spans="1:18" s="3" customFormat="1" ht="24">
      <c r="A168" s="85" t="s">
        <v>472</v>
      </c>
      <c r="B168" s="85" t="s">
        <v>506</v>
      </c>
      <c r="C168" s="85" t="s">
        <v>435</v>
      </c>
      <c r="D168" s="92" t="s">
        <v>174</v>
      </c>
      <c r="E168" s="85" t="s">
        <v>35</v>
      </c>
      <c r="F168" s="93">
        <f>'6º Medição'!M169</f>
        <v>2.35</v>
      </c>
      <c r="G168" s="93">
        <f t="shared" si="18"/>
        <v>2.35</v>
      </c>
      <c r="H168" s="93"/>
      <c r="I168" s="94">
        <f>'7º MEDIÇÃO'!J169</f>
        <v>2078.1799999999998</v>
      </c>
      <c r="J168" s="94">
        <f t="shared" si="19"/>
        <v>4883.72</v>
      </c>
      <c r="K168" s="94">
        <f t="shared" si="20"/>
        <v>149.01</v>
      </c>
      <c r="L168" s="94">
        <f t="shared" si="21"/>
        <v>350.17</v>
      </c>
      <c r="M168" s="94">
        <f t="shared" si="22"/>
        <v>5233.8999999999996</v>
      </c>
      <c r="N168" s="150">
        <f t="shared" si="23"/>
        <v>2.35</v>
      </c>
      <c r="O168" s="160">
        <f t="shared" si="24"/>
        <v>149.01</v>
      </c>
      <c r="P168" s="160">
        <f t="shared" si="25"/>
        <v>350.17349999999999</v>
      </c>
      <c r="Q168" s="160">
        <f>'7º MEDIÇÃO'!J169</f>
        <v>2078.1799999999998</v>
      </c>
      <c r="R168" s="160">
        <f t="shared" si="26"/>
        <v>4883.723</v>
      </c>
    </row>
    <row r="169" spans="1:18" s="3" customFormat="1" ht="24">
      <c r="A169" s="85" t="s">
        <v>472</v>
      </c>
      <c r="B169" s="85" t="s">
        <v>507</v>
      </c>
      <c r="C169" s="85" t="s">
        <v>436</v>
      </c>
      <c r="D169" s="92" t="s">
        <v>176</v>
      </c>
      <c r="E169" s="85" t="s">
        <v>35</v>
      </c>
      <c r="F169" s="93">
        <f>'6º Medição'!M170</f>
        <v>21.6</v>
      </c>
      <c r="G169" s="93">
        <f t="shared" si="18"/>
        <v>21.6</v>
      </c>
      <c r="H169" s="93"/>
      <c r="I169" s="94">
        <f>'7º MEDIÇÃO'!J170</f>
        <v>156.86000000000001</v>
      </c>
      <c r="J169" s="94">
        <f t="shared" si="19"/>
        <v>3388.18</v>
      </c>
      <c r="K169" s="94">
        <f t="shared" si="20"/>
        <v>11.25</v>
      </c>
      <c r="L169" s="94">
        <f t="shared" si="21"/>
        <v>243</v>
      </c>
      <c r="M169" s="94">
        <f t="shared" si="22"/>
        <v>3631.18</v>
      </c>
      <c r="N169" s="150">
        <f t="shared" si="23"/>
        <v>21.6</v>
      </c>
      <c r="O169" s="160">
        <f t="shared" si="24"/>
        <v>11.25</v>
      </c>
      <c r="P169" s="160">
        <f t="shared" si="25"/>
        <v>243.00000000000003</v>
      </c>
      <c r="Q169" s="160">
        <f>'7º MEDIÇÃO'!J170</f>
        <v>156.86000000000001</v>
      </c>
      <c r="R169" s="160">
        <f t="shared" si="26"/>
        <v>3388.1760000000004</v>
      </c>
    </row>
    <row r="170" spans="1:18" s="8" customFormat="1">
      <c r="A170" s="85" t="s">
        <v>31</v>
      </c>
      <c r="B170" s="85">
        <v>95</v>
      </c>
      <c r="C170" s="85" t="s">
        <v>437</v>
      </c>
      <c r="D170" s="92" t="s">
        <v>178</v>
      </c>
      <c r="E170" s="85" t="s">
        <v>11</v>
      </c>
      <c r="F170" s="93">
        <f>'6º Medição'!M171</f>
        <v>1</v>
      </c>
      <c r="G170" s="93">
        <f t="shared" si="18"/>
        <v>1</v>
      </c>
      <c r="H170" s="93"/>
      <c r="I170" s="94">
        <f>'7º MEDIÇÃO'!J171</f>
        <v>395.45</v>
      </c>
      <c r="J170" s="94">
        <f t="shared" si="19"/>
        <v>395.45</v>
      </c>
      <c r="K170" s="94">
        <f t="shared" si="20"/>
        <v>28.35</v>
      </c>
      <c r="L170" s="94">
        <f t="shared" si="21"/>
        <v>28.35</v>
      </c>
      <c r="M170" s="94">
        <f t="shared" si="22"/>
        <v>423.8</v>
      </c>
      <c r="N170" s="150">
        <f t="shared" si="23"/>
        <v>1</v>
      </c>
      <c r="O170" s="160">
        <f t="shared" si="24"/>
        <v>28.35</v>
      </c>
      <c r="P170" s="160">
        <f t="shared" si="25"/>
        <v>28.35</v>
      </c>
      <c r="Q170" s="160">
        <f>'7º MEDIÇÃO'!J171</f>
        <v>395.45</v>
      </c>
      <c r="R170" s="160">
        <f t="shared" si="26"/>
        <v>395.45</v>
      </c>
    </row>
    <row r="171" spans="1:18" s="8" customFormat="1" ht="48">
      <c r="A171" s="85" t="s">
        <v>31</v>
      </c>
      <c r="B171" s="85">
        <v>54</v>
      </c>
      <c r="C171" s="85" t="s">
        <v>438</v>
      </c>
      <c r="D171" s="92" t="s">
        <v>311</v>
      </c>
      <c r="E171" s="85" t="s">
        <v>11</v>
      </c>
      <c r="F171" s="93">
        <f>'6º Medição'!M172</f>
        <v>17</v>
      </c>
      <c r="G171" s="93">
        <f t="shared" si="18"/>
        <v>17</v>
      </c>
      <c r="H171" s="93"/>
      <c r="I171" s="94">
        <f>'7º MEDIÇÃO'!J172</f>
        <v>319.01</v>
      </c>
      <c r="J171" s="94">
        <f t="shared" si="19"/>
        <v>5423.17</v>
      </c>
      <c r="K171" s="94">
        <f t="shared" si="20"/>
        <v>22.87</v>
      </c>
      <c r="L171" s="94">
        <f t="shared" si="21"/>
        <v>388.79</v>
      </c>
      <c r="M171" s="94">
        <f t="shared" si="22"/>
        <v>5811.96</v>
      </c>
      <c r="N171" s="150">
        <f t="shared" si="23"/>
        <v>17</v>
      </c>
      <c r="O171" s="160">
        <f t="shared" si="24"/>
        <v>22.87</v>
      </c>
      <c r="P171" s="160">
        <f t="shared" si="25"/>
        <v>388.79</v>
      </c>
      <c r="Q171" s="160">
        <f>'7º MEDIÇÃO'!J172</f>
        <v>319.01</v>
      </c>
      <c r="R171" s="160">
        <f t="shared" si="26"/>
        <v>5423.17</v>
      </c>
    </row>
    <row r="172" spans="1:18" s="3" customFormat="1" ht="24">
      <c r="A172" s="85" t="s">
        <v>5</v>
      </c>
      <c r="B172" s="85" t="s">
        <v>179</v>
      </c>
      <c r="C172" s="85" t="s">
        <v>439</v>
      </c>
      <c r="D172" s="92" t="s">
        <v>180</v>
      </c>
      <c r="E172" s="85" t="s">
        <v>11</v>
      </c>
      <c r="F172" s="93">
        <f>'6º Medição'!M173</f>
        <v>5</v>
      </c>
      <c r="G172" s="93">
        <f t="shared" si="18"/>
        <v>5</v>
      </c>
      <c r="H172" s="93"/>
      <c r="I172" s="94">
        <f>'7º MEDIÇÃO'!J173</f>
        <v>76.95</v>
      </c>
      <c r="J172" s="94">
        <f t="shared" si="19"/>
        <v>384.75</v>
      </c>
      <c r="K172" s="94">
        <f t="shared" si="20"/>
        <v>5.52</v>
      </c>
      <c r="L172" s="94">
        <f t="shared" si="21"/>
        <v>27.6</v>
      </c>
      <c r="M172" s="94">
        <f t="shared" si="22"/>
        <v>412.35</v>
      </c>
      <c r="N172" s="150">
        <f t="shared" si="23"/>
        <v>5</v>
      </c>
      <c r="O172" s="160">
        <f t="shared" si="24"/>
        <v>5.52</v>
      </c>
      <c r="P172" s="160">
        <f t="shared" si="25"/>
        <v>27.599999999999998</v>
      </c>
      <c r="Q172" s="160">
        <f>'7º MEDIÇÃO'!J173</f>
        <v>76.95</v>
      </c>
      <c r="R172" s="160">
        <f t="shared" si="26"/>
        <v>384.75</v>
      </c>
    </row>
    <row r="173" spans="1:18" s="8" customFormat="1" ht="36">
      <c r="A173" s="85" t="s">
        <v>31</v>
      </c>
      <c r="B173" s="85">
        <v>55</v>
      </c>
      <c r="C173" s="85" t="s">
        <v>440</v>
      </c>
      <c r="D173" s="92" t="s">
        <v>181</v>
      </c>
      <c r="E173" s="85" t="s">
        <v>11</v>
      </c>
      <c r="F173" s="93">
        <f>'6º Medição'!M174</f>
        <v>10</v>
      </c>
      <c r="G173" s="93">
        <f t="shared" si="18"/>
        <v>10</v>
      </c>
      <c r="H173" s="93"/>
      <c r="I173" s="94">
        <f>'7º MEDIÇÃO'!J174</f>
        <v>319.01</v>
      </c>
      <c r="J173" s="94">
        <f t="shared" si="19"/>
        <v>3190.1</v>
      </c>
      <c r="K173" s="94">
        <f t="shared" si="20"/>
        <v>22.87</v>
      </c>
      <c r="L173" s="94">
        <f t="shared" si="21"/>
        <v>228.7</v>
      </c>
      <c r="M173" s="94">
        <f t="shared" si="22"/>
        <v>3418.8</v>
      </c>
      <c r="N173" s="150">
        <f t="shared" si="23"/>
        <v>10</v>
      </c>
      <c r="O173" s="160">
        <f t="shared" si="24"/>
        <v>22.87</v>
      </c>
      <c r="P173" s="160">
        <f t="shared" si="25"/>
        <v>228.70000000000002</v>
      </c>
      <c r="Q173" s="160">
        <f>'7º MEDIÇÃO'!J174</f>
        <v>319.01</v>
      </c>
      <c r="R173" s="160">
        <f t="shared" si="26"/>
        <v>3190.1</v>
      </c>
    </row>
    <row r="174" spans="1:18" s="8" customFormat="1" ht="24">
      <c r="A174" s="85" t="s">
        <v>5</v>
      </c>
      <c r="B174" s="85">
        <v>9535</v>
      </c>
      <c r="C174" s="85" t="s">
        <v>441</v>
      </c>
      <c r="D174" s="92" t="s">
        <v>182</v>
      </c>
      <c r="E174" s="85" t="s">
        <v>11</v>
      </c>
      <c r="F174" s="93">
        <f>'6º Medição'!M175</f>
        <v>3</v>
      </c>
      <c r="G174" s="93">
        <f t="shared" si="18"/>
        <v>3</v>
      </c>
      <c r="H174" s="93"/>
      <c r="I174" s="94">
        <f>'7º MEDIÇÃO'!J175</f>
        <v>166.13</v>
      </c>
      <c r="J174" s="94">
        <f t="shared" si="19"/>
        <v>498.39</v>
      </c>
      <c r="K174" s="94">
        <f t="shared" si="20"/>
        <v>11.91</v>
      </c>
      <c r="L174" s="94">
        <f t="shared" si="21"/>
        <v>35.729999999999997</v>
      </c>
      <c r="M174" s="94">
        <f t="shared" si="22"/>
        <v>534.12</v>
      </c>
      <c r="N174" s="150">
        <f t="shared" si="23"/>
        <v>3</v>
      </c>
      <c r="O174" s="160">
        <f t="shared" si="24"/>
        <v>11.91</v>
      </c>
      <c r="P174" s="160">
        <f t="shared" si="25"/>
        <v>35.730000000000004</v>
      </c>
      <c r="Q174" s="160">
        <f>'7º MEDIÇÃO'!J175</f>
        <v>166.13</v>
      </c>
      <c r="R174" s="160">
        <f t="shared" si="26"/>
        <v>498.39</v>
      </c>
    </row>
    <row r="175" spans="1:18" s="3" customFormat="1">
      <c r="A175" s="610" t="s">
        <v>188</v>
      </c>
      <c r="B175" s="611"/>
      <c r="C175" s="611"/>
      <c r="D175" s="611"/>
      <c r="E175" s="612"/>
      <c r="F175" s="93">
        <f>'6º Medição'!M176</f>
        <v>0</v>
      </c>
      <c r="G175" s="93">
        <f t="shared" si="18"/>
        <v>0</v>
      </c>
      <c r="H175" s="93"/>
      <c r="I175" s="94">
        <f>'7º MEDIÇÃO'!J176</f>
        <v>0</v>
      </c>
      <c r="J175" s="94">
        <f t="shared" si="19"/>
        <v>0</v>
      </c>
      <c r="K175" s="94">
        <f t="shared" si="20"/>
        <v>0</v>
      </c>
      <c r="L175" s="94">
        <f t="shared" si="21"/>
        <v>0</v>
      </c>
      <c r="M175" s="94">
        <f t="shared" si="22"/>
        <v>0</v>
      </c>
      <c r="N175" s="150">
        <f t="shared" si="23"/>
        <v>0</v>
      </c>
      <c r="O175" s="160">
        <f t="shared" si="24"/>
        <v>0</v>
      </c>
      <c r="P175" s="160">
        <f t="shared" si="25"/>
        <v>0</v>
      </c>
      <c r="Q175" s="160">
        <f>'7º MEDIÇÃO'!J176</f>
        <v>0</v>
      </c>
      <c r="R175" s="160">
        <f t="shared" si="26"/>
        <v>0</v>
      </c>
    </row>
    <row r="176" spans="1:18" s="3" customFormat="1" ht="24">
      <c r="A176" s="85" t="s">
        <v>5</v>
      </c>
      <c r="B176" s="85" t="s">
        <v>189</v>
      </c>
      <c r="C176" s="85" t="s">
        <v>442</v>
      </c>
      <c r="D176" s="92" t="s">
        <v>190</v>
      </c>
      <c r="E176" s="85" t="s">
        <v>11</v>
      </c>
      <c r="F176" s="93">
        <f>'6º Medição'!M177</f>
        <v>3</v>
      </c>
      <c r="G176" s="93">
        <f t="shared" si="18"/>
        <v>3</v>
      </c>
      <c r="H176" s="93"/>
      <c r="I176" s="94">
        <f>'7º MEDIÇÃO'!J177</f>
        <v>74.150000000000006</v>
      </c>
      <c r="J176" s="94">
        <f t="shared" si="19"/>
        <v>222.45</v>
      </c>
      <c r="K176" s="94">
        <f t="shared" si="20"/>
        <v>5.32</v>
      </c>
      <c r="L176" s="94">
        <f t="shared" si="21"/>
        <v>15.96</v>
      </c>
      <c r="M176" s="94">
        <f t="shared" si="22"/>
        <v>238.41</v>
      </c>
      <c r="N176" s="150">
        <f t="shared" si="23"/>
        <v>3</v>
      </c>
      <c r="O176" s="160">
        <f t="shared" si="24"/>
        <v>5.32</v>
      </c>
      <c r="P176" s="160">
        <f t="shared" si="25"/>
        <v>15.96</v>
      </c>
      <c r="Q176" s="160">
        <f>'7º MEDIÇÃO'!J177</f>
        <v>74.150000000000006</v>
      </c>
      <c r="R176" s="160">
        <f t="shared" si="26"/>
        <v>222.45000000000002</v>
      </c>
    </row>
    <row r="177" spans="1:18" s="3" customFormat="1" ht="36">
      <c r="A177" s="85" t="s">
        <v>5</v>
      </c>
      <c r="B177" s="85">
        <v>40729</v>
      </c>
      <c r="C177" s="85" t="s">
        <v>443</v>
      </c>
      <c r="D177" s="92" t="s">
        <v>191</v>
      </c>
      <c r="E177" s="85" t="s">
        <v>11</v>
      </c>
      <c r="F177" s="93">
        <f>'6º Medição'!M178</f>
        <v>8</v>
      </c>
      <c r="G177" s="93">
        <f t="shared" si="18"/>
        <v>8</v>
      </c>
      <c r="H177" s="93"/>
      <c r="I177" s="94">
        <f>'7º MEDIÇÃO'!J178</f>
        <v>173.78</v>
      </c>
      <c r="J177" s="94">
        <f t="shared" si="19"/>
        <v>1390.24</v>
      </c>
      <c r="K177" s="94">
        <f t="shared" si="20"/>
        <v>12.46</v>
      </c>
      <c r="L177" s="94">
        <f t="shared" si="21"/>
        <v>99.68</v>
      </c>
      <c r="M177" s="94">
        <f t="shared" si="22"/>
        <v>1489.92</v>
      </c>
      <c r="N177" s="150">
        <f t="shared" si="23"/>
        <v>8</v>
      </c>
      <c r="O177" s="160">
        <f t="shared" si="24"/>
        <v>12.46</v>
      </c>
      <c r="P177" s="160">
        <f t="shared" si="25"/>
        <v>99.68</v>
      </c>
      <c r="Q177" s="160">
        <f>'7º MEDIÇÃO'!J178</f>
        <v>173.78</v>
      </c>
      <c r="R177" s="160">
        <f t="shared" si="26"/>
        <v>1390.24</v>
      </c>
    </row>
    <row r="178" spans="1:18" s="3" customFormat="1" ht="24">
      <c r="A178" s="85" t="s">
        <v>5</v>
      </c>
      <c r="B178" s="85" t="s">
        <v>193</v>
      </c>
      <c r="C178" s="85" t="s">
        <v>444</v>
      </c>
      <c r="D178" s="92" t="s">
        <v>194</v>
      </c>
      <c r="E178" s="85" t="s">
        <v>11</v>
      </c>
      <c r="F178" s="93">
        <f>'6º Medição'!M179</f>
        <v>20</v>
      </c>
      <c r="G178" s="93">
        <f t="shared" si="18"/>
        <v>20</v>
      </c>
      <c r="H178" s="93"/>
      <c r="I178" s="94">
        <f>'7º MEDIÇÃO'!J179</f>
        <v>86.89</v>
      </c>
      <c r="J178" s="94">
        <f t="shared" si="19"/>
        <v>1737.8</v>
      </c>
      <c r="K178" s="94">
        <f t="shared" si="20"/>
        <v>6.23</v>
      </c>
      <c r="L178" s="94">
        <f t="shared" si="21"/>
        <v>124.6</v>
      </c>
      <c r="M178" s="94">
        <f t="shared" si="22"/>
        <v>1862.4</v>
      </c>
      <c r="N178" s="150">
        <f t="shared" si="23"/>
        <v>20</v>
      </c>
      <c r="O178" s="160">
        <f t="shared" si="24"/>
        <v>6.23</v>
      </c>
      <c r="P178" s="160">
        <f t="shared" si="25"/>
        <v>124.60000000000001</v>
      </c>
      <c r="Q178" s="160">
        <f>'7º MEDIÇÃO'!J179</f>
        <v>86.89</v>
      </c>
      <c r="R178" s="160">
        <f t="shared" si="26"/>
        <v>1737.8</v>
      </c>
    </row>
    <row r="179" spans="1:18" s="3" customFormat="1" ht="24">
      <c r="A179" s="85" t="s">
        <v>472</v>
      </c>
      <c r="B179" s="85" t="s">
        <v>508</v>
      </c>
      <c r="C179" s="85" t="s">
        <v>445</v>
      </c>
      <c r="D179" s="92" t="s">
        <v>196</v>
      </c>
      <c r="E179" s="85" t="s">
        <v>11</v>
      </c>
      <c r="F179" s="93">
        <f>'6º Medição'!M180</f>
        <v>2</v>
      </c>
      <c r="G179" s="93">
        <f t="shared" si="18"/>
        <v>2</v>
      </c>
      <c r="H179" s="93"/>
      <c r="I179" s="94">
        <f>'7º MEDIÇÃO'!J180</f>
        <v>2589.8000000000002</v>
      </c>
      <c r="J179" s="94">
        <f t="shared" si="19"/>
        <v>5179.6000000000004</v>
      </c>
      <c r="K179" s="94">
        <f t="shared" si="20"/>
        <v>185.69</v>
      </c>
      <c r="L179" s="94">
        <f t="shared" si="21"/>
        <v>371.38</v>
      </c>
      <c r="M179" s="94">
        <f t="shared" si="22"/>
        <v>5550.98</v>
      </c>
      <c r="N179" s="150">
        <f t="shared" si="23"/>
        <v>2</v>
      </c>
      <c r="O179" s="160">
        <f t="shared" si="24"/>
        <v>185.69</v>
      </c>
      <c r="P179" s="160">
        <f t="shared" si="25"/>
        <v>371.38</v>
      </c>
      <c r="Q179" s="160">
        <f>'7º MEDIÇÃO'!J180</f>
        <v>2589.8000000000002</v>
      </c>
      <c r="R179" s="160">
        <f t="shared" si="26"/>
        <v>5179.6000000000004</v>
      </c>
    </row>
    <row r="180" spans="1:18" s="3" customFormat="1" ht="24">
      <c r="A180" s="85" t="s">
        <v>5</v>
      </c>
      <c r="B180" s="85" t="s">
        <v>183</v>
      </c>
      <c r="C180" s="85" t="s">
        <v>446</v>
      </c>
      <c r="D180" s="92" t="s">
        <v>184</v>
      </c>
      <c r="E180" s="85" t="s">
        <v>11</v>
      </c>
      <c r="F180" s="93">
        <f>'6º Medição'!M181</f>
        <v>1</v>
      </c>
      <c r="G180" s="93">
        <f t="shared" si="18"/>
        <v>1</v>
      </c>
      <c r="H180" s="93"/>
      <c r="I180" s="94">
        <f>'7º MEDIÇÃO'!J181</f>
        <v>50.57</v>
      </c>
      <c r="J180" s="94">
        <f t="shared" si="19"/>
        <v>50.57</v>
      </c>
      <c r="K180" s="94">
        <f t="shared" si="20"/>
        <v>3.63</v>
      </c>
      <c r="L180" s="94">
        <f t="shared" si="21"/>
        <v>3.63</v>
      </c>
      <c r="M180" s="94">
        <f t="shared" si="22"/>
        <v>54.2</v>
      </c>
      <c r="N180" s="150">
        <f t="shared" si="23"/>
        <v>1</v>
      </c>
      <c r="O180" s="160">
        <f t="shared" si="24"/>
        <v>3.63</v>
      </c>
      <c r="P180" s="160">
        <f t="shared" si="25"/>
        <v>3.63</v>
      </c>
      <c r="Q180" s="160">
        <f>'7º MEDIÇÃO'!J181</f>
        <v>50.57</v>
      </c>
      <c r="R180" s="160">
        <f t="shared" si="26"/>
        <v>50.57</v>
      </c>
    </row>
    <row r="181" spans="1:18" s="3" customFormat="1">
      <c r="A181" s="85" t="s">
        <v>5</v>
      </c>
      <c r="B181" s="85">
        <v>72618</v>
      </c>
      <c r="C181" s="85" t="s">
        <v>447</v>
      </c>
      <c r="D181" s="92" t="s">
        <v>185</v>
      </c>
      <c r="E181" s="85" t="s">
        <v>11</v>
      </c>
      <c r="F181" s="93">
        <f>'6º Medição'!M182</f>
        <v>1</v>
      </c>
      <c r="G181" s="93">
        <f t="shared" si="18"/>
        <v>1</v>
      </c>
      <c r="H181" s="93"/>
      <c r="I181" s="94">
        <f>'7º MEDIÇÃO'!J182</f>
        <v>11.01</v>
      </c>
      <c r="J181" s="94">
        <f t="shared" si="19"/>
        <v>11.01</v>
      </c>
      <c r="K181" s="94">
        <f t="shared" si="20"/>
        <v>0.79</v>
      </c>
      <c r="L181" s="94">
        <f t="shared" si="21"/>
        <v>0.79</v>
      </c>
      <c r="M181" s="94">
        <f t="shared" si="22"/>
        <v>11.8</v>
      </c>
      <c r="N181" s="150">
        <f t="shared" si="23"/>
        <v>1</v>
      </c>
      <c r="O181" s="160">
        <f t="shared" si="24"/>
        <v>0.79</v>
      </c>
      <c r="P181" s="160">
        <f t="shared" si="25"/>
        <v>0.79</v>
      </c>
      <c r="Q181" s="160">
        <f>'7º MEDIÇÃO'!J182</f>
        <v>11.01</v>
      </c>
      <c r="R181" s="160">
        <f t="shared" si="26"/>
        <v>11.01</v>
      </c>
    </row>
    <row r="182" spans="1:18" s="3" customFormat="1" ht="24">
      <c r="A182" s="85" t="s">
        <v>5</v>
      </c>
      <c r="B182" s="85" t="s">
        <v>186</v>
      </c>
      <c r="C182" s="85" t="s">
        <v>448</v>
      </c>
      <c r="D182" s="92" t="s">
        <v>187</v>
      </c>
      <c r="E182" s="85" t="s">
        <v>11</v>
      </c>
      <c r="F182" s="93">
        <f>'6º Medição'!M183</f>
        <v>2</v>
      </c>
      <c r="G182" s="93">
        <f t="shared" si="18"/>
        <v>2</v>
      </c>
      <c r="H182" s="93"/>
      <c r="I182" s="94">
        <f>'7º MEDIÇÃO'!J183</f>
        <v>45.73</v>
      </c>
      <c r="J182" s="94">
        <f t="shared" si="19"/>
        <v>91.46</v>
      </c>
      <c r="K182" s="94">
        <f t="shared" si="20"/>
        <v>3.28</v>
      </c>
      <c r="L182" s="94">
        <f t="shared" si="21"/>
        <v>6.56</v>
      </c>
      <c r="M182" s="94">
        <f t="shared" si="22"/>
        <v>98.02</v>
      </c>
      <c r="N182" s="150">
        <f t="shared" si="23"/>
        <v>2</v>
      </c>
      <c r="O182" s="160">
        <f t="shared" si="24"/>
        <v>3.28</v>
      </c>
      <c r="P182" s="160">
        <f t="shared" si="25"/>
        <v>6.56</v>
      </c>
      <c r="Q182" s="160">
        <f>'7º MEDIÇÃO'!J183</f>
        <v>45.73</v>
      </c>
      <c r="R182" s="160">
        <f t="shared" si="26"/>
        <v>91.46</v>
      </c>
    </row>
    <row r="183" spans="1:18" s="3" customFormat="1">
      <c r="A183" s="85" t="s">
        <v>5</v>
      </c>
      <c r="B183" s="85">
        <v>40777</v>
      </c>
      <c r="C183" s="85" t="s">
        <v>449</v>
      </c>
      <c r="D183" s="92" t="s">
        <v>197</v>
      </c>
      <c r="E183" s="85" t="s">
        <v>11</v>
      </c>
      <c r="F183" s="93">
        <f>'6º Medição'!M184</f>
        <v>11</v>
      </c>
      <c r="G183" s="93">
        <f t="shared" si="18"/>
        <v>11</v>
      </c>
      <c r="H183" s="93"/>
      <c r="I183" s="94">
        <f>'7º MEDIÇÃO'!J184</f>
        <v>35.93</v>
      </c>
      <c r="J183" s="94">
        <f t="shared" si="19"/>
        <v>395.23</v>
      </c>
      <c r="K183" s="94">
        <f t="shared" si="20"/>
        <v>2.58</v>
      </c>
      <c r="L183" s="94">
        <f t="shared" si="21"/>
        <v>28.38</v>
      </c>
      <c r="M183" s="94">
        <f t="shared" si="22"/>
        <v>423.61</v>
      </c>
      <c r="N183" s="150">
        <f t="shared" si="23"/>
        <v>11</v>
      </c>
      <c r="O183" s="160">
        <f t="shared" si="24"/>
        <v>2.58</v>
      </c>
      <c r="P183" s="160">
        <f t="shared" si="25"/>
        <v>28.380000000000003</v>
      </c>
      <c r="Q183" s="160">
        <f>'7º MEDIÇÃO'!J184</f>
        <v>35.93</v>
      </c>
      <c r="R183" s="160">
        <f t="shared" si="26"/>
        <v>395.23</v>
      </c>
    </row>
    <row r="184" spans="1:18" s="3" customFormat="1">
      <c r="A184" s="610" t="s">
        <v>198</v>
      </c>
      <c r="B184" s="611"/>
      <c r="C184" s="611"/>
      <c r="D184" s="611"/>
      <c r="E184" s="612"/>
      <c r="F184" s="93">
        <f>'6º Medição'!M185</f>
        <v>0</v>
      </c>
      <c r="G184" s="93">
        <f t="shared" si="18"/>
        <v>0</v>
      </c>
      <c r="H184" s="93"/>
      <c r="I184" s="94">
        <f>'7º MEDIÇÃO'!J185</f>
        <v>0</v>
      </c>
      <c r="J184" s="94">
        <f t="shared" si="19"/>
        <v>0</v>
      </c>
      <c r="K184" s="94">
        <f t="shared" si="20"/>
        <v>0</v>
      </c>
      <c r="L184" s="94">
        <f t="shared" si="21"/>
        <v>0</v>
      </c>
      <c r="M184" s="94">
        <f t="shared" si="22"/>
        <v>0</v>
      </c>
      <c r="N184" s="150">
        <f t="shared" si="23"/>
        <v>0</v>
      </c>
      <c r="O184" s="160">
        <f t="shared" si="24"/>
        <v>0</v>
      </c>
      <c r="P184" s="160">
        <f t="shared" si="25"/>
        <v>0</v>
      </c>
      <c r="Q184" s="160">
        <f>'7º MEDIÇÃO'!J185</f>
        <v>0</v>
      </c>
      <c r="R184" s="160">
        <f t="shared" si="26"/>
        <v>0</v>
      </c>
    </row>
    <row r="185" spans="1:18" s="3" customFormat="1" ht="24">
      <c r="A185" s="85" t="s">
        <v>5</v>
      </c>
      <c r="B185" s="85" t="s">
        <v>199</v>
      </c>
      <c r="C185" s="85" t="s">
        <v>450</v>
      </c>
      <c r="D185" s="92" t="s">
        <v>200</v>
      </c>
      <c r="E185" s="85" t="s">
        <v>121</v>
      </c>
      <c r="F185" s="93">
        <f>'6º Medição'!M186</f>
        <v>38</v>
      </c>
      <c r="G185" s="93">
        <f t="shared" si="18"/>
        <v>38</v>
      </c>
      <c r="H185" s="93"/>
      <c r="I185" s="94">
        <f>'7º MEDIÇÃO'!J186</f>
        <v>59.12</v>
      </c>
      <c r="J185" s="94">
        <f t="shared" si="19"/>
        <v>2246.56</v>
      </c>
      <c r="K185" s="94">
        <f t="shared" si="20"/>
        <v>4.24</v>
      </c>
      <c r="L185" s="94">
        <f t="shared" si="21"/>
        <v>161.12</v>
      </c>
      <c r="M185" s="94">
        <f t="shared" si="22"/>
        <v>2407.6799999999998</v>
      </c>
      <c r="N185" s="150">
        <f t="shared" si="23"/>
        <v>38</v>
      </c>
      <c r="O185" s="160">
        <f t="shared" si="24"/>
        <v>4.24</v>
      </c>
      <c r="P185" s="160">
        <f t="shared" si="25"/>
        <v>161.12</v>
      </c>
      <c r="Q185" s="160">
        <f>'7º MEDIÇÃO'!J186</f>
        <v>59.12</v>
      </c>
      <c r="R185" s="160">
        <f t="shared" si="26"/>
        <v>2246.56</v>
      </c>
    </row>
    <row r="186" spans="1:18" s="3" customFormat="1" ht="24">
      <c r="A186" s="85" t="s">
        <v>472</v>
      </c>
      <c r="B186" s="85" t="s">
        <v>514</v>
      </c>
      <c r="C186" s="85" t="s">
        <v>451</v>
      </c>
      <c r="D186" s="92" t="s">
        <v>202</v>
      </c>
      <c r="E186" s="85" t="s">
        <v>11</v>
      </c>
      <c r="F186" s="93">
        <f>'6º Medição'!M187</f>
        <v>8</v>
      </c>
      <c r="G186" s="93">
        <f t="shared" si="18"/>
        <v>8</v>
      </c>
      <c r="H186" s="93"/>
      <c r="I186" s="94">
        <f>'7º MEDIÇÃO'!J187</f>
        <v>84.6</v>
      </c>
      <c r="J186" s="94">
        <f t="shared" si="19"/>
        <v>676.8</v>
      </c>
      <c r="K186" s="94">
        <f t="shared" si="20"/>
        <v>6.07</v>
      </c>
      <c r="L186" s="94">
        <f t="shared" si="21"/>
        <v>48.56</v>
      </c>
      <c r="M186" s="94">
        <f t="shared" si="22"/>
        <v>725.36</v>
      </c>
      <c r="N186" s="150">
        <f t="shared" si="23"/>
        <v>8</v>
      </c>
      <c r="O186" s="160">
        <f t="shared" si="24"/>
        <v>6.07</v>
      </c>
      <c r="P186" s="160">
        <f t="shared" si="25"/>
        <v>48.56</v>
      </c>
      <c r="Q186" s="160">
        <f>'7º MEDIÇÃO'!J187</f>
        <v>84.6</v>
      </c>
      <c r="R186" s="160">
        <f t="shared" si="26"/>
        <v>676.8</v>
      </c>
    </row>
    <row r="187" spans="1:18" s="3" customFormat="1" ht="24">
      <c r="A187" s="85" t="s">
        <v>472</v>
      </c>
      <c r="B187" s="85" t="s">
        <v>515</v>
      </c>
      <c r="C187" s="85" t="s">
        <v>452</v>
      </c>
      <c r="D187" s="92" t="s">
        <v>203</v>
      </c>
      <c r="E187" s="85" t="s">
        <v>11</v>
      </c>
      <c r="F187" s="93">
        <f>'6º Medição'!M188</f>
        <v>38</v>
      </c>
      <c r="G187" s="93">
        <f t="shared" si="18"/>
        <v>38</v>
      </c>
      <c r="H187" s="93"/>
      <c r="I187" s="94">
        <f>'7º MEDIÇÃO'!J188</f>
        <v>59.12</v>
      </c>
      <c r="J187" s="94">
        <f t="shared" si="19"/>
        <v>2246.56</v>
      </c>
      <c r="K187" s="94">
        <f t="shared" si="20"/>
        <v>4.24</v>
      </c>
      <c r="L187" s="94">
        <f t="shared" si="21"/>
        <v>161.12</v>
      </c>
      <c r="M187" s="94">
        <f t="shared" si="22"/>
        <v>2407.6799999999998</v>
      </c>
      <c r="N187" s="150">
        <f t="shared" si="23"/>
        <v>38</v>
      </c>
      <c r="O187" s="160">
        <f t="shared" si="24"/>
        <v>4.24</v>
      </c>
      <c r="P187" s="160">
        <f t="shared" si="25"/>
        <v>161.12</v>
      </c>
      <c r="Q187" s="160">
        <f>'7º MEDIÇÃO'!J188</f>
        <v>59.12</v>
      </c>
      <c r="R187" s="160">
        <f t="shared" si="26"/>
        <v>2246.56</v>
      </c>
    </row>
    <row r="188" spans="1:18" s="3" customFormat="1" ht="24">
      <c r="A188" s="85" t="s">
        <v>5</v>
      </c>
      <c r="B188" s="85" t="s">
        <v>204</v>
      </c>
      <c r="C188" s="85" t="s">
        <v>453</v>
      </c>
      <c r="D188" s="92" t="s">
        <v>205</v>
      </c>
      <c r="E188" s="85" t="s">
        <v>121</v>
      </c>
      <c r="F188" s="93">
        <f>'6º Medição'!M189</f>
        <v>8</v>
      </c>
      <c r="G188" s="93">
        <f t="shared" si="18"/>
        <v>8</v>
      </c>
      <c r="H188" s="93"/>
      <c r="I188" s="94">
        <f>'7º MEDIÇÃO'!J189</f>
        <v>71.86</v>
      </c>
      <c r="J188" s="94">
        <f t="shared" si="19"/>
        <v>574.88</v>
      </c>
      <c r="K188" s="94">
        <f t="shared" si="20"/>
        <v>5.15</v>
      </c>
      <c r="L188" s="94">
        <f t="shared" si="21"/>
        <v>41.2</v>
      </c>
      <c r="M188" s="94">
        <f t="shared" si="22"/>
        <v>616.08000000000004</v>
      </c>
      <c r="N188" s="150">
        <f t="shared" si="23"/>
        <v>8</v>
      </c>
      <c r="O188" s="160">
        <f t="shared" si="24"/>
        <v>5.15</v>
      </c>
      <c r="P188" s="160">
        <f t="shared" si="25"/>
        <v>41.2</v>
      </c>
      <c r="Q188" s="160">
        <f>'7º MEDIÇÃO'!J189</f>
        <v>71.86</v>
      </c>
      <c r="R188" s="160">
        <f t="shared" si="26"/>
        <v>574.88</v>
      </c>
    </row>
    <row r="189" spans="1:18" s="3" customFormat="1">
      <c r="A189" s="610" t="s">
        <v>206</v>
      </c>
      <c r="B189" s="611"/>
      <c r="C189" s="611"/>
      <c r="D189" s="611"/>
      <c r="E189" s="612"/>
      <c r="F189" s="93">
        <f>'6º Medição'!M190</f>
        <v>0</v>
      </c>
      <c r="G189" s="93">
        <f t="shared" si="18"/>
        <v>0</v>
      </c>
      <c r="H189" s="93"/>
      <c r="I189" s="94">
        <f>'7º MEDIÇÃO'!J190</f>
        <v>0</v>
      </c>
      <c r="J189" s="94">
        <f t="shared" si="19"/>
        <v>0</v>
      </c>
      <c r="K189" s="94">
        <f t="shared" si="20"/>
        <v>0</v>
      </c>
      <c r="L189" s="94">
        <f t="shared" si="21"/>
        <v>0</v>
      </c>
      <c r="M189" s="94">
        <f t="shared" si="22"/>
        <v>0</v>
      </c>
      <c r="N189" s="150">
        <f t="shared" si="23"/>
        <v>0</v>
      </c>
      <c r="O189" s="160">
        <f t="shared" si="24"/>
        <v>0</v>
      </c>
      <c r="P189" s="160">
        <f t="shared" si="25"/>
        <v>0</v>
      </c>
      <c r="Q189" s="160">
        <f>'7º MEDIÇÃO'!J190</f>
        <v>0</v>
      </c>
      <c r="R189" s="160">
        <f t="shared" si="26"/>
        <v>0</v>
      </c>
    </row>
    <row r="190" spans="1:18" s="3" customFormat="1" ht="108">
      <c r="A190" s="85" t="s">
        <v>5</v>
      </c>
      <c r="B190" s="85" t="s">
        <v>207</v>
      </c>
      <c r="C190" s="85" t="s">
        <v>454</v>
      </c>
      <c r="D190" s="92" t="s">
        <v>312</v>
      </c>
      <c r="E190" s="85" t="s">
        <v>11</v>
      </c>
      <c r="F190" s="93">
        <f>'6º Medição'!M191</f>
        <v>22</v>
      </c>
      <c r="G190" s="93">
        <f t="shared" si="18"/>
        <v>22</v>
      </c>
      <c r="H190" s="93"/>
      <c r="I190" s="94">
        <f>'7º MEDIÇÃO'!J191</f>
        <v>164</v>
      </c>
      <c r="J190" s="94">
        <f t="shared" si="19"/>
        <v>3608</v>
      </c>
      <c r="K190" s="94">
        <f t="shared" si="20"/>
        <v>11.76</v>
      </c>
      <c r="L190" s="94">
        <f t="shared" si="21"/>
        <v>258.72000000000003</v>
      </c>
      <c r="M190" s="94">
        <f t="shared" si="22"/>
        <v>3866.72</v>
      </c>
      <c r="N190" s="150">
        <f t="shared" si="23"/>
        <v>22</v>
      </c>
      <c r="O190" s="160">
        <f t="shared" si="24"/>
        <v>11.76</v>
      </c>
      <c r="P190" s="160">
        <f t="shared" si="25"/>
        <v>258.71999999999997</v>
      </c>
      <c r="Q190" s="160">
        <f>'7º MEDIÇÃO'!J191</f>
        <v>164</v>
      </c>
      <c r="R190" s="160">
        <f t="shared" si="26"/>
        <v>3608</v>
      </c>
    </row>
    <row r="191" spans="1:18" s="3" customFormat="1" ht="48">
      <c r="A191" s="85" t="s">
        <v>5</v>
      </c>
      <c r="B191" s="85" t="s">
        <v>208</v>
      </c>
      <c r="C191" s="85" t="s">
        <v>455</v>
      </c>
      <c r="D191" s="92" t="s">
        <v>314</v>
      </c>
      <c r="E191" s="85" t="s">
        <v>35</v>
      </c>
      <c r="F191" s="93">
        <f>'6º Medição'!M192</f>
        <v>30.4</v>
      </c>
      <c r="G191" s="93">
        <f t="shared" si="18"/>
        <v>30.4</v>
      </c>
      <c r="H191" s="93"/>
      <c r="I191" s="94">
        <f>'7º MEDIÇÃO'!J192</f>
        <v>46.38</v>
      </c>
      <c r="J191" s="94">
        <f t="shared" si="19"/>
        <v>1409.95</v>
      </c>
      <c r="K191" s="94">
        <f t="shared" si="20"/>
        <v>3.33</v>
      </c>
      <c r="L191" s="94">
        <f t="shared" si="21"/>
        <v>101.23</v>
      </c>
      <c r="M191" s="94">
        <f t="shared" si="22"/>
        <v>1511.18</v>
      </c>
      <c r="N191" s="150">
        <f t="shared" si="23"/>
        <v>30.4</v>
      </c>
      <c r="O191" s="160">
        <f t="shared" si="24"/>
        <v>3.33</v>
      </c>
      <c r="P191" s="160">
        <f t="shared" si="25"/>
        <v>101.232</v>
      </c>
      <c r="Q191" s="160">
        <f>'7º MEDIÇÃO'!J192</f>
        <v>46.38</v>
      </c>
      <c r="R191" s="160">
        <f t="shared" si="26"/>
        <v>1409.952</v>
      </c>
    </row>
    <row r="192" spans="1:18" s="3" customFormat="1" ht="36">
      <c r="A192" s="85" t="s">
        <v>5</v>
      </c>
      <c r="B192" s="85" t="s">
        <v>209</v>
      </c>
      <c r="C192" s="85" t="s">
        <v>456</v>
      </c>
      <c r="D192" s="92" t="s">
        <v>316</v>
      </c>
      <c r="E192" s="85" t="s">
        <v>35</v>
      </c>
      <c r="F192" s="93">
        <f>'6º Medição'!M193</f>
        <v>186</v>
      </c>
      <c r="G192" s="93">
        <f t="shared" si="18"/>
        <v>186</v>
      </c>
      <c r="H192" s="93"/>
      <c r="I192" s="94">
        <f>'7º MEDIÇÃO'!J193</f>
        <v>52.75</v>
      </c>
      <c r="J192" s="94">
        <f t="shared" si="19"/>
        <v>9811.5</v>
      </c>
      <c r="K192" s="94">
        <f t="shared" si="20"/>
        <v>3.78</v>
      </c>
      <c r="L192" s="94">
        <f t="shared" si="21"/>
        <v>703.08</v>
      </c>
      <c r="M192" s="94">
        <f t="shared" si="22"/>
        <v>10514.58</v>
      </c>
      <c r="N192" s="150">
        <f t="shared" si="23"/>
        <v>186</v>
      </c>
      <c r="O192" s="160">
        <f t="shared" si="24"/>
        <v>3.78</v>
      </c>
      <c r="P192" s="160">
        <f t="shared" si="25"/>
        <v>703.07999999999993</v>
      </c>
      <c r="Q192" s="160">
        <f>'7º MEDIÇÃO'!J193</f>
        <v>52.75</v>
      </c>
      <c r="R192" s="160">
        <f t="shared" si="26"/>
        <v>9811.5</v>
      </c>
    </row>
    <row r="193" spans="1:19" s="3" customFormat="1">
      <c r="A193" s="113"/>
      <c r="B193" s="90"/>
      <c r="C193" s="90"/>
      <c r="D193" s="114"/>
      <c r="E193" s="90"/>
      <c r="F193" s="93">
        <f>'6º Medição'!M194</f>
        <v>0</v>
      </c>
      <c r="G193" s="93">
        <f t="shared" si="18"/>
        <v>0</v>
      </c>
      <c r="H193" s="93"/>
      <c r="I193" s="94"/>
      <c r="J193" s="94"/>
      <c r="K193" s="94"/>
      <c r="L193" s="94"/>
      <c r="M193" s="94"/>
      <c r="N193" s="150">
        <f t="shared" si="23"/>
        <v>0</v>
      </c>
      <c r="O193" s="160">
        <f t="shared" si="24"/>
        <v>0</v>
      </c>
      <c r="P193" s="160">
        <f t="shared" si="25"/>
        <v>0</v>
      </c>
      <c r="Q193" s="160">
        <f>'7º MEDIÇÃO'!J194</f>
        <v>0</v>
      </c>
      <c r="R193" s="160">
        <f t="shared" si="26"/>
        <v>0</v>
      </c>
    </row>
    <row r="194" spans="1:19" s="3" customFormat="1" ht="15" customHeight="1">
      <c r="A194" s="599" t="s">
        <v>326</v>
      </c>
      <c r="B194" s="600"/>
      <c r="C194" s="600"/>
      <c r="D194" s="600"/>
      <c r="E194" s="600"/>
      <c r="F194" s="93">
        <f>'6º Medição'!M195</f>
        <v>0</v>
      </c>
      <c r="G194" s="93">
        <f t="shared" si="18"/>
        <v>0</v>
      </c>
      <c r="H194" s="93"/>
      <c r="I194" s="94"/>
      <c r="J194" s="94"/>
      <c r="K194" s="94"/>
      <c r="L194" s="94"/>
      <c r="M194" s="94"/>
      <c r="N194" s="150">
        <f t="shared" si="23"/>
        <v>0</v>
      </c>
      <c r="O194" s="160">
        <f t="shared" si="24"/>
        <v>0</v>
      </c>
      <c r="P194" s="160">
        <f t="shared" si="25"/>
        <v>0</v>
      </c>
      <c r="Q194" s="160">
        <f>'7º MEDIÇÃO'!J195</f>
        <v>0</v>
      </c>
      <c r="R194" s="160">
        <f t="shared" si="26"/>
        <v>0</v>
      </c>
      <c r="S194" s="191">
        <f>SUM(J195:J198)</f>
        <v>24422.29</v>
      </c>
    </row>
    <row r="195" spans="1:19" s="3" customFormat="1" ht="24">
      <c r="A195" s="85" t="s">
        <v>472</v>
      </c>
      <c r="B195" s="85" t="s">
        <v>509</v>
      </c>
      <c r="C195" s="85" t="s">
        <v>457</v>
      </c>
      <c r="D195" s="92" t="s">
        <v>210</v>
      </c>
      <c r="E195" s="85" t="s">
        <v>35</v>
      </c>
      <c r="F195" s="93">
        <f>'6º Medição'!M196</f>
        <v>30</v>
      </c>
      <c r="G195" s="93">
        <f t="shared" si="18"/>
        <v>30</v>
      </c>
      <c r="H195" s="93"/>
      <c r="I195" s="94">
        <f>'7º MEDIÇÃO'!J196</f>
        <v>43.83</v>
      </c>
      <c r="J195" s="94">
        <f t="shared" si="19"/>
        <v>1314.9</v>
      </c>
      <c r="K195" s="94">
        <f t="shared" si="20"/>
        <v>3.14</v>
      </c>
      <c r="L195" s="94">
        <f t="shared" si="21"/>
        <v>94.2</v>
      </c>
      <c r="M195" s="94">
        <f t="shared" si="22"/>
        <v>1409.1</v>
      </c>
      <c r="N195" s="150">
        <f t="shared" si="23"/>
        <v>30</v>
      </c>
      <c r="O195" s="160">
        <f t="shared" si="24"/>
        <v>3.14</v>
      </c>
      <c r="P195" s="160">
        <f t="shared" si="25"/>
        <v>94.2</v>
      </c>
      <c r="Q195" s="160">
        <f>'7º MEDIÇÃO'!J196</f>
        <v>43.83</v>
      </c>
      <c r="R195" s="160">
        <f t="shared" si="26"/>
        <v>1314.8999999999999</v>
      </c>
    </row>
    <row r="196" spans="1:19" s="3" customFormat="1" ht="24">
      <c r="A196" s="85" t="s">
        <v>5</v>
      </c>
      <c r="B196" s="85" t="s">
        <v>212</v>
      </c>
      <c r="C196" s="85" t="s">
        <v>458</v>
      </c>
      <c r="D196" s="92" t="s">
        <v>213</v>
      </c>
      <c r="E196" s="85" t="s">
        <v>11</v>
      </c>
      <c r="F196" s="93">
        <f>'6º Medição'!M197</f>
        <v>1</v>
      </c>
      <c r="G196" s="93">
        <f t="shared" si="18"/>
        <v>1</v>
      </c>
      <c r="H196" s="93"/>
      <c r="I196" s="94">
        <f>'7º MEDIÇÃO'!J197</f>
        <v>48.67</v>
      </c>
      <c r="J196" s="94">
        <f t="shared" si="19"/>
        <v>48.67</v>
      </c>
      <c r="K196" s="94">
        <f t="shared" si="20"/>
        <v>3.49</v>
      </c>
      <c r="L196" s="94">
        <f t="shared" si="21"/>
        <v>3.49</v>
      </c>
      <c r="M196" s="94">
        <f t="shared" si="22"/>
        <v>52.16</v>
      </c>
      <c r="N196" s="150">
        <f t="shared" si="23"/>
        <v>1</v>
      </c>
      <c r="O196" s="160">
        <f t="shared" si="24"/>
        <v>3.49</v>
      </c>
      <c r="P196" s="160">
        <f t="shared" si="25"/>
        <v>3.49</v>
      </c>
      <c r="Q196" s="160">
        <f>'7º MEDIÇÃO'!J197</f>
        <v>48.67</v>
      </c>
      <c r="R196" s="160">
        <f t="shared" si="26"/>
        <v>48.67</v>
      </c>
    </row>
    <row r="197" spans="1:19" s="8" customFormat="1" ht="24">
      <c r="A197" s="85" t="s">
        <v>31</v>
      </c>
      <c r="B197" s="85">
        <v>121</v>
      </c>
      <c r="C197" s="85" t="s">
        <v>459</v>
      </c>
      <c r="D197" s="92" t="s">
        <v>214</v>
      </c>
      <c r="E197" s="85" t="s">
        <v>11</v>
      </c>
      <c r="F197" s="93">
        <f>'6º Medição'!M198</f>
        <v>14</v>
      </c>
      <c r="G197" s="93">
        <f t="shared" si="18"/>
        <v>14</v>
      </c>
      <c r="H197" s="93"/>
      <c r="I197" s="94">
        <f>'7º MEDIÇÃO'!J198</f>
        <v>1441.17</v>
      </c>
      <c r="J197" s="94">
        <f t="shared" si="19"/>
        <v>20176.38</v>
      </c>
      <c r="K197" s="94">
        <f t="shared" si="20"/>
        <v>103.33</v>
      </c>
      <c r="L197" s="94">
        <f t="shared" si="21"/>
        <v>1446.62</v>
      </c>
      <c r="M197" s="94">
        <f t="shared" si="22"/>
        <v>21623</v>
      </c>
      <c r="N197" s="150">
        <f t="shared" si="23"/>
        <v>14</v>
      </c>
      <c r="O197" s="160">
        <f t="shared" si="24"/>
        <v>103.33</v>
      </c>
      <c r="P197" s="160">
        <f t="shared" si="25"/>
        <v>1446.62</v>
      </c>
      <c r="Q197" s="160">
        <f>'7º MEDIÇÃO'!J198</f>
        <v>1441.17</v>
      </c>
      <c r="R197" s="160">
        <f t="shared" si="26"/>
        <v>20176.38</v>
      </c>
    </row>
    <row r="198" spans="1:19" s="8" customFormat="1" ht="24">
      <c r="A198" s="85" t="s">
        <v>31</v>
      </c>
      <c r="B198" s="85">
        <v>123</v>
      </c>
      <c r="C198" s="85" t="s">
        <v>460</v>
      </c>
      <c r="D198" s="92" t="s">
        <v>216</v>
      </c>
      <c r="E198" s="85" t="s">
        <v>11</v>
      </c>
      <c r="F198" s="93">
        <f>'6º Medição'!M199</f>
        <v>2</v>
      </c>
      <c r="G198" s="93">
        <f t="shared" si="18"/>
        <v>2</v>
      </c>
      <c r="H198" s="93"/>
      <c r="I198" s="94">
        <f>'7º MEDIÇÃO'!J199</f>
        <v>1441.17</v>
      </c>
      <c r="J198" s="94">
        <f t="shared" si="19"/>
        <v>2882.34</v>
      </c>
      <c r="K198" s="94">
        <f t="shared" si="20"/>
        <v>103.33</v>
      </c>
      <c r="L198" s="94">
        <f t="shared" si="21"/>
        <v>206.66</v>
      </c>
      <c r="M198" s="94">
        <f t="shared" si="22"/>
        <v>3089</v>
      </c>
      <c r="N198" s="150">
        <f t="shared" si="23"/>
        <v>2</v>
      </c>
      <c r="O198" s="160">
        <f t="shared" si="24"/>
        <v>103.33</v>
      </c>
      <c r="P198" s="160">
        <f t="shared" si="25"/>
        <v>206.66</v>
      </c>
      <c r="Q198" s="160">
        <f>'7º MEDIÇÃO'!J199</f>
        <v>1441.17</v>
      </c>
      <c r="R198" s="160">
        <f t="shared" si="26"/>
        <v>2882.34</v>
      </c>
    </row>
    <row r="199" spans="1:19" s="3" customFormat="1">
      <c r="A199" s="85"/>
      <c r="B199" s="85"/>
      <c r="C199" s="85"/>
      <c r="D199" s="92"/>
      <c r="E199" s="85"/>
      <c r="F199" s="93">
        <f>'6º Medição'!M200</f>
        <v>0</v>
      </c>
      <c r="G199" s="93">
        <f t="shared" si="18"/>
        <v>0</v>
      </c>
      <c r="H199" s="93"/>
      <c r="I199" s="94"/>
      <c r="J199" s="94"/>
      <c r="K199" s="94"/>
      <c r="L199" s="94"/>
      <c r="M199" s="94"/>
      <c r="N199" s="150">
        <f t="shared" si="23"/>
        <v>0</v>
      </c>
      <c r="O199" s="160">
        <f t="shared" si="24"/>
        <v>0</v>
      </c>
      <c r="P199" s="160">
        <f t="shared" si="25"/>
        <v>0</v>
      </c>
      <c r="Q199" s="160">
        <f>'7º MEDIÇÃO'!J200</f>
        <v>0</v>
      </c>
      <c r="R199" s="160">
        <f t="shared" si="26"/>
        <v>0</v>
      </c>
    </row>
    <row r="200" spans="1:19" s="3" customFormat="1" ht="15" customHeight="1">
      <c r="A200" s="599" t="s">
        <v>325</v>
      </c>
      <c r="B200" s="600"/>
      <c r="C200" s="600"/>
      <c r="D200" s="600"/>
      <c r="E200" s="600"/>
      <c r="F200" s="93">
        <f>'6º Medição'!M201</f>
        <v>0</v>
      </c>
      <c r="G200" s="93">
        <f t="shared" si="18"/>
        <v>0</v>
      </c>
      <c r="H200" s="93"/>
      <c r="I200" s="94"/>
      <c r="J200" s="94"/>
      <c r="K200" s="94"/>
      <c r="L200" s="94"/>
      <c r="M200" s="94"/>
      <c r="N200" s="150">
        <f t="shared" si="23"/>
        <v>0</v>
      </c>
      <c r="O200" s="160">
        <f t="shared" si="24"/>
        <v>0</v>
      </c>
      <c r="P200" s="160">
        <f t="shared" si="25"/>
        <v>0</v>
      </c>
      <c r="Q200" s="160">
        <f>'7º MEDIÇÃO'!J201</f>
        <v>0</v>
      </c>
      <c r="R200" s="160">
        <f t="shared" si="26"/>
        <v>0</v>
      </c>
      <c r="S200" s="191">
        <f>SUM(J201:J206)</f>
        <v>2226.2799999999997</v>
      </c>
    </row>
    <row r="201" spans="1:19" s="3" customFormat="1" ht="84">
      <c r="A201" s="85" t="s">
        <v>472</v>
      </c>
      <c r="B201" s="85" t="s">
        <v>512</v>
      </c>
      <c r="C201" s="85" t="s">
        <v>461</v>
      </c>
      <c r="D201" s="92" t="s">
        <v>318</v>
      </c>
      <c r="E201" s="85" t="s">
        <v>11</v>
      </c>
      <c r="F201" s="93">
        <f>'6º Medição'!M202</f>
        <v>1</v>
      </c>
      <c r="G201" s="93">
        <f t="shared" si="18"/>
        <v>1</v>
      </c>
      <c r="H201" s="93"/>
      <c r="I201" s="94">
        <f>'7º MEDIÇÃO'!J202</f>
        <v>188.81</v>
      </c>
      <c r="J201" s="94">
        <f t="shared" si="19"/>
        <v>188.81</v>
      </c>
      <c r="K201" s="94">
        <f t="shared" si="20"/>
        <v>13.54</v>
      </c>
      <c r="L201" s="94">
        <f t="shared" si="21"/>
        <v>13.54</v>
      </c>
      <c r="M201" s="94">
        <f t="shared" si="22"/>
        <v>202.35</v>
      </c>
      <c r="N201" s="150">
        <f t="shared" si="23"/>
        <v>1</v>
      </c>
      <c r="O201" s="160">
        <f t="shared" si="24"/>
        <v>13.54</v>
      </c>
      <c r="P201" s="160">
        <f t="shared" si="25"/>
        <v>13.54</v>
      </c>
      <c r="Q201" s="160">
        <f>'7º MEDIÇÃO'!J202</f>
        <v>188.81</v>
      </c>
      <c r="R201" s="160">
        <f t="shared" si="26"/>
        <v>188.81</v>
      </c>
    </row>
    <row r="202" spans="1:19" s="3" customFormat="1" ht="60">
      <c r="A202" s="85" t="s">
        <v>472</v>
      </c>
      <c r="B202" s="85" t="s">
        <v>510</v>
      </c>
      <c r="C202" s="85" t="s">
        <v>462</v>
      </c>
      <c r="D202" s="92" t="s">
        <v>319</v>
      </c>
      <c r="E202" s="85" t="s">
        <v>11</v>
      </c>
      <c r="F202" s="93">
        <f>'6º Medição'!M203</f>
        <v>3</v>
      </c>
      <c r="G202" s="93">
        <f t="shared" si="18"/>
        <v>3</v>
      </c>
      <c r="H202" s="93"/>
      <c r="I202" s="94">
        <f>'7º MEDIÇÃO'!J203</f>
        <v>55.04</v>
      </c>
      <c r="J202" s="94">
        <f t="shared" si="19"/>
        <v>165.12</v>
      </c>
      <c r="K202" s="94">
        <f t="shared" si="20"/>
        <v>3.95</v>
      </c>
      <c r="L202" s="94">
        <f t="shared" si="21"/>
        <v>11.85</v>
      </c>
      <c r="M202" s="94">
        <f t="shared" si="22"/>
        <v>176.97</v>
      </c>
      <c r="N202" s="150">
        <f t="shared" si="23"/>
        <v>3</v>
      </c>
      <c r="O202" s="160">
        <f t="shared" si="24"/>
        <v>3.95</v>
      </c>
      <c r="P202" s="160">
        <f t="shared" si="25"/>
        <v>11.850000000000001</v>
      </c>
      <c r="Q202" s="160">
        <f>'7º MEDIÇÃO'!J203</f>
        <v>55.04</v>
      </c>
      <c r="R202" s="160">
        <f t="shared" si="26"/>
        <v>165.12</v>
      </c>
    </row>
    <row r="203" spans="1:19" s="3" customFormat="1" ht="60">
      <c r="A203" s="85" t="s">
        <v>472</v>
      </c>
      <c r="B203" s="85" t="s">
        <v>511</v>
      </c>
      <c r="C203" s="85" t="s">
        <v>463</v>
      </c>
      <c r="D203" s="92" t="s">
        <v>320</v>
      </c>
      <c r="E203" s="85" t="s">
        <v>11</v>
      </c>
      <c r="F203" s="93">
        <f>'6º Medição'!M204</f>
        <v>5</v>
      </c>
      <c r="G203" s="93">
        <f t="shared" si="18"/>
        <v>5</v>
      </c>
      <c r="H203" s="93"/>
      <c r="I203" s="94">
        <f>'7º MEDIÇÃO'!J204</f>
        <v>56.87</v>
      </c>
      <c r="J203" s="94">
        <f t="shared" si="19"/>
        <v>284.35000000000002</v>
      </c>
      <c r="K203" s="94">
        <f t="shared" si="20"/>
        <v>4.08</v>
      </c>
      <c r="L203" s="94">
        <f t="shared" si="21"/>
        <v>20.399999999999999</v>
      </c>
      <c r="M203" s="94">
        <f t="shared" si="22"/>
        <v>304.75</v>
      </c>
      <c r="N203" s="150">
        <f t="shared" si="23"/>
        <v>5</v>
      </c>
      <c r="O203" s="160">
        <f t="shared" si="24"/>
        <v>4.08</v>
      </c>
      <c r="P203" s="160">
        <f t="shared" si="25"/>
        <v>20.399999999999999</v>
      </c>
      <c r="Q203" s="160">
        <f>'7º MEDIÇÃO'!J204</f>
        <v>56.87</v>
      </c>
      <c r="R203" s="160">
        <f t="shared" si="26"/>
        <v>284.34999999999997</v>
      </c>
    </row>
    <row r="204" spans="1:19" s="3" customFormat="1" ht="72">
      <c r="A204" s="85" t="s">
        <v>472</v>
      </c>
      <c r="B204" s="85" t="s">
        <v>513</v>
      </c>
      <c r="C204" s="85" t="s">
        <v>464</v>
      </c>
      <c r="D204" s="92" t="s">
        <v>321</v>
      </c>
      <c r="E204" s="85" t="s">
        <v>11</v>
      </c>
      <c r="F204" s="93">
        <f>'6º Medição'!M205</f>
        <v>1</v>
      </c>
      <c r="G204" s="93">
        <f t="shared" si="18"/>
        <v>1</v>
      </c>
      <c r="H204" s="93"/>
      <c r="I204" s="94">
        <f>'7º MEDIÇÃO'!J205</f>
        <v>212</v>
      </c>
      <c r="J204" s="94">
        <f t="shared" si="19"/>
        <v>212</v>
      </c>
      <c r="K204" s="94">
        <f t="shared" si="20"/>
        <v>15.2</v>
      </c>
      <c r="L204" s="94">
        <f t="shared" si="21"/>
        <v>15.2</v>
      </c>
      <c r="M204" s="94">
        <f t="shared" si="22"/>
        <v>227.2</v>
      </c>
      <c r="N204" s="150">
        <f t="shared" si="23"/>
        <v>1</v>
      </c>
      <c r="O204" s="160">
        <f t="shared" si="24"/>
        <v>15.2</v>
      </c>
      <c r="P204" s="160">
        <f t="shared" si="25"/>
        <v>15.2</v>
      </c>
      <c r="Q204" s="160">
        <f>'7º MEDIÇÃO'!J205</f>
        <v>212</v>
      </c>
      <c r="R204" s="160">
        <f t="shared" si="26"/>
        <v>212</v>
      </c>
    </row>
    <row r="205" spans="1:19" s="8" customFormat="1" ht="72">
      <c r="A205" s="85" t="s">
        <v>472</v>
      </c>
      <c r="B205" s="85" t="s">
        <v>511</v>
      </c>
      <c r="C205" s="85" t="s">
        <v>465</v>
      </c>
      <c r="D205" s="92" t="s">
        <v>322</v>
      </c>
      <c r="E205" s="85" t="s">
        <v>11</v>
      </c>
      <c r="F205" s="93">
        <f>'6º Medição'!M206</f>
        <v>21</v>
      </c>
      <c r="G205" s="93">
        <f t="shared" si="18"/>
        <v>21</v>
      </c>
      <c r="H205" s="93"/>
      <c r="I205" s="94">
        <f>'7º MEDIÇÃO'!J206</f>
        <v>55.04</v>
      </c>
      <c r="J205" s="94">
        <f t="shared" si="19"/>
        <v>1155.8399999999999</v>
      </c>
      <c r="K205" s="94">
        <f t="shared" si="20"/>
        <v>3.95</v>
      </c>
      <c r="L205" s="94">
        <f t="shared" si="21"/>
        <v>82.95</v>
      </c>
      <c r="M205" s="94">
        <f t="shared" si="22"/>
        <v>1238.79</v>
      </c>
      <c r="N205" s="150">
        <f t="shared" si="23"/>
        <v>21</v>
      </c>
      <c r="O205" s="160">
        <f t="shared" si="24"/>
        <v>3.95</v>
      </c>
      <c r="P205" s="160">
        <f t="shared" si="25"/>
        <v>82.95</v>
      </c>
      <c r="Q205" s="160">
        <f>'7º MEDIÇÃO'!J206</f>
        <v>55.04</v>
      </c>
      <c r="R205" s="160">
        <f t="shared" si="26"/>
        <v>1155.8399999999999</v>
      </c>
    </row>
    <row r="206" spans="1:19" s="8" customFormat="1" ht="72">
      <c r="A206" s="85" t="s">
        <v>472</v>
      </c>
      <c r="B206" s="85" t="s">
        <v>511</v>
      </c>
      <c r="C206" s="85" t="s">
        <v>466</v>
      </c>
      <c r="D206" s="92" t="s">
        <v>324</v>
      </c>
      <c r="E206" s="85" t="s">
        <v>11</v>
      </c>
      <c r="F206" s="93">
        <f>'6º Medição'!M207</f>
        <v>4</v>
      </c>
      <c r="G206" s="93">
        <f t="shared" si="18"/>
        <v>4</v>
      </c>
      <c r="H206" s="93"/>
      <c r="I206" s="94">
        <f>'7º MEDIÇÃO'!J207</f>
        <v>55.04</v>
      </c>
      <c r="J206" s="94">
        <f t="shared" si="19"/>
        <v>220.16</v>
      </c>
      <c r="K206" s="94">
        <f t="shared" si="20"/>
        <v>3.95</v>
      </c>
      <c r="L206" s="94">
        <f t="shared" si="21"/>
        <v>15.8</v>
      </c>
      <c r="M206" s="94">
        <f t="shared" si="22"/>
        <v>235.96</v>
      </c>
      <c r="N206" s="150">
        <f t="shared" si="23"/>
        <v>4</v>
      </c>
      <c r="O206" s="160">
        <f t="shared" si="24"/>
        <v>3.95</v>
      </c>
      <c r="P206" s="160">
        <f t="shared" si="25"/>
        <v>15.8</v>
      </c>
      <c r="Q206" s="160">
        <f>'7º MEDIÇÃO'!J207</f>
        <v>55.04</v>
      </c>
      <c r="R206" s="160">
        <f t="shared" si="26"/>
        <v>220.16</v>
      </c>
    </row>
    <row r="207" spans="1:19" s="3" customFormat="1">
      <c r="A207" s="113"/>
      <c r="B207" s="90"/>
      <c r="C207" s="90"/>
      <c r="D207" s="114" t="s">
        <v>266</v>
      </c>
      <c r="E207" s="90"/>
      <c r="F207" s="115"/>
      <c r="G207" s="116"/>
      <c r="H207" s="115"/>
      <c r="I207" s="94"/>
      <c r="J207" s="653" t="s">
        <v>588</v>
      </c>
      <c r="K207" s="94"/>
      <c r="L207" s="653" t="s">
        <v>589</v>
      </c>
      <c r="M207" s="653" t="s">
        <v>590</v>
      </c>
      <c r="N207" s="150">
        <f t="shared" ref="N207" si="27">F207-H207</f>
        <v>0</v>
      </c>
      <c r="P207" s="160">
        <f>SUM(P15:P206)</f>
        <v>29755.269680000009</v>
      </c>
      <c r="R207" s="160">
        <f>SUM(R15:R206)</f>
        <v>415001.02309999976</v>
      </c>
      <c r="S207" s="191">
        <f>SUM(S14:S206)</f>
        <v>415001.00999999995</v>
      </c>
    </row>
    <row r="208" spans="1:19" s="3" customFormat="1">
      <c r="A208" s="91"/>
      <c r="B208" s="91"/>
      <c r="C208" s="91"/>
      <c r="D208" s="118"/>
      <c r="E208" s="91"/>
      <c r="F208" s="91"/>
      <c r="G208" s="119"/>
      <c r="H208" s="91"/>
      <c r="I208" s="120"/>
      <c r="J208" s="654"/>
      <c r="K208" s="120"/>
      <c r="L208" s="654"/>
      <c r="M208" s="654"/>
    </row>
    <row r="209" spans="1:18" s="3" customFormat="1">
      <c r="A209" s="91"/>
      <c r="B209" s="91"/>
      <c r="C209" s="91"/>
      <c r="D209" s="118"/>
      <c r="E209" s="91"/>
      <c r="F209" s="91"/>
      <c r="G209" s="119"/>
      <c r="H209" s="91"/>
      <c r="I209" s="120"/>
      <c r="J209" s="655"/>
      <c r="K209" s="120"/>
      <c r="L209" s="655"/>
      <c r="M209" s="655"/>
    </row>
    <row r="210" spans="1:18" s="3" customFormat="1">
      <c r="A210" s="599" t="s">
        <v>266</v>
      </c>
      <c r="B210" s="600"/>
      <c r="C210" s="600"/>
      <c r="D210" s="600"/>
      <c r="E210" s="600"/>
      <c r="F210" s="601"/>
      <c r="G210" s="117"/>
      <c r="H210" s="121"/>
      <c r="I210" s="122"/>
      <c r="J210" s="123">
        <f>SUM(J15:J209)</f>
        <v>415001.00999999983</v>
      </c>
      <c r="K210" s="122"/>
      <c r="L210" s="123">
        <f>SUM(L15:L209)</f>
        <v>29755.260000000009</v>
      </c>
      <c r="M210" s="123">
        <f>SUM(M15:M207)</f>
        <v>444756.28999999975</v>
      </c>
      <c r="P210" s="160"/>
      <c r="R210" s="160">
        <f>R207*0.0717</f>
        <v>29755.573356269982</v>
      </c>
    </row>
    <row r="213" spans="1:18">
      <c r="P213" s="182">
        <f>J210-M210</f>
        <v>-29755.279999999912</v>
      </c>
    </row>
    <row r="214" spans="1:18">
      <c r="R214" s="182">
        <f>R207+R210</f>
        <v>444756.59645626973</v>
      </c>
    </row>
    <row r="215" spans="1:18">
      <c r="D215" s="158" t="s">
        <v>573</v>
      </c>
    </row>
    <row r="216" spans="1:18">
      <c r="D216" s="157" t="s">
        <v>574</v>
      </c>
    </row>
    <row r="217" spans="1:18">
      <c r="D217" s="157" t="s">
        <v>575</v>
      </c>
    </row>
  </sheetData>
  <mergeCells count="60">
    <mergeCell ref="L4:M4"/>
    <mergeCell ref="A1:M2"/>
    <mergeCell ref="A3:B3"/>
    <mergeCell ref="C3:F3"/>
    <mergeCell ref="G3:H3"/>
    <mergeCell ref="I3:K3"/>
    <mergeCell ref="L3:M3"/>
    <mergeCell ref="A4:B4"/>
    <mergeCell ref="C4:D4"/>
    <mergeCell ref="E4:F4"/>
    <mergeCell ref="G4:H4"/>
    <mergeCell ref="I4:K4"/>
    <mergeCell ref="L6:M6"/>
    <mergeCell ref="A5:B5"/>
    <mergeCell ref="C5:D5"/>
    <mergeCell ref="E5:F5"/>
    <mergeCell ref="G5:H5"/>
    <mergeCell ref="I5:K5"/>
    <mergeCell ref="L5:M5"/>
    <mergeCell ref="A6:B6"/>
    <mergeCell ref="C6:D6"/>
    <mergeCell ref="E6:F6"/>
    <mergeCell ref="G6:H6"/>
    <mergeCell ref="I6:K6"/>
    <mergeCell ref="A8:D8"/>
    <mergeCell ref="E8:F8"/>
    <mergeCell ref="G8:H8"/>
    <mergeCell ref="I8:K8"/>
    <mergeCell ref="L8:M8"/>
    <mergeCell ref="A7:D7"/>
    <mergeCell ref="E7:F7"/>
    <mergeCell ref="G7:H7"/>
    <mergeCell ref="I7:K7"/>
    <mergeCell ref="L7:M7"/>
    <mergeCell ref="G9:H9"/>
    <mergeCell ref="I9:K9"/>
    <mergeCell ref="L9:M9"/>
    <mergeCell ref="C10:D10"/>
    <mergeCell ref="E10:F10"/>
    <mergeCell ref="G10:H10"/>
    <mergeCell ref="I10:K10"/>
    <mergeCell ref="L10:M10"/>
    <mergeCell ref="A20:E20"/>
    <mergeCell ref="A26:E26"/>
    <mergeCell ref="A34:E34"/>
    <mergeCell ref="C9:D9"/>
    <mergeCell ref="E9:F9"/>
    <mergeCell ref="J207:J209"/>
    <mergeCell ref="L207:L209"/>
    <mergeCell ref="M207:M209"/>
    <mergeCell ref="A210:F210"/>
    <mergeCell ref="A45:E45"/>
    <mergeCell ref="A110:E110"/>
    <mergeCell ref="A108:E108"/>
    <mergeCell ref="A194:E194"/>
    <mergeCell ref="A200:E200"/>
    <mergeCell ref="A136:E136"/>
    <mergeCell ref="A175:E175"/>
    <mergeCell ref="A184:E184"/>
    <mergeCell ref="A189:E189"/>
  </mergeCells>
  <printOptions horizontalCentered="1"/>
  <pageMargins left="0.19685039370078741" right="0.11811023622047245" top="0.98425196850393704" bottom="0.39370078740157483" header="0.31496062992125984" footer="0.31496062992125984"/>
  <pageSetup paperSize="9" scale="83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opLeftCell="A19" workbookViewId="0">
      <selection activeCell="A27" sqref="A27:XFD46"/>
    </sheetView>
  </sheetViews>
  <sheetFormatPr defaultRowHeight="15"/>
  <cols>
    <col min="1" max="1" width="3.7109375" style="248" customWidth="1"/>
    <col min="2" max="2" width="40.42578125" style="248" customWidth="1"/>
    <col min="3" max="3" width="10.5703125" style="242" customWidth="1"/>
    <col min="4" max="4" width="11.28515625" style="243" customWidth="1"/>
    <col min="5" max="5" width="8.85546875" style="242" customWidth="1"/>
    <col min="6" max="6" width="10.85546875" style="243" customWidth="1"/>
    <col min="7" max="7" width="8" style="242" customWidth="1"/>
    <col min="8" max="8" width="10.85546875" style="243" customWidth="1"/>
    <col min="9" max="9" width="8.140625" style="242" customWidth="1"/>
    <col min="10" max="10" width="10.5703125" style="243" customWidth="1"/>
    <col min="11" max="11" width="7.42578125" style="242" customWidth="1"/>
    <col min="12" max="12" width="10.5703125" style="243" customWidth="1"/>
    <col min="13" max="13" width="7.7109375" style="249" customWidth="1"/>
    <col min="14" max="14" width="11" style="243" customWidth="1"/>
    <col min="15" max="15" width="7" style="242" customWidth="1"/>
    <col min="16" max="16" width="10.5703125" style="243" customWidth="1"/>
    <col min="17" max="17" width="10.140625" style="194" bestFit="1" customWidth="1"/>
    <col min="18" max="256" width="9.140625" style="194"/>
    <col min="257" max="257" width="3.7109375" style="194" customWidth="1"/>
    <col min="258" max="258" width="51.140625" style="194" customWidth="1"/>
    <col min="259" max="259" width="8.7109375" style="194" customWidth="1"/>
    <col min="260" max="260" width="11.42578125" style="194" customWidth="1"/>
    <col min="261" max="261" width="9.7109375" style="194" customWidth="1"/>
    <col min="262" max="262" width="11.5703125" style="194" customWidth="1"/>
    <col min="263" max="263" width="9" style="194" customWidth="1"/>
    <col min="264" max="264" width="11.28515625" style="194" customWidth="1"/>
    <col min="265" max="265" width="8.140625" style="194" customWidth="1"/>
    <col min="266" max="266" width="11.42578125" style="194" customWidth="1"/>
    <col min="267" max="267" width="8.140625" style="194" customWidth="1"/>
    <col min="268" max="268" width="12.140625" style="194" customWidth="1"/>
    <col min="269" max="269" width="8.5703125" style="194" customWidth="1"/>
    <col min="270" max="270" width="11.28515625" style="194" customWidth="1"/>
    <col min="271" max="271" width="8.28515625" style="194" customWidth="1"/>
    <col min="272" max="272" width="11.42578125" style="194" customWidth="1"/>
    <col min="273" max="273" width="10.140625" style="194" bestFit="1" customWidth="1"/>
    <col min="274" max="512" width="9.140625" style="194"/>
    <col min="513" max="513" width="3.7109375" style="194" customWidth="1"/>
    <col min="514" max="514" width="51.140625" style="194" customWidth="1"/>
    <col min="515" max="515" width="8.7109375" style="194" customWidth="1"/>
    <col min="516" max="516" width="11.42578125" style="194" customWidth="1"/>
    <col min="517" max="517" width="9.7109375" style="194" customWidth="1"/>
    <col min="518" max="518" width="11.5703125" style="194" customWidth="1"/>
    <col min="519" max="519" width="9" style="194" customWidth="1"/>
    <col min="520" max="520" width="11.28515625" style="194" customWidth="1"/>
    <col min="521" max="521" width="8.140625" style="194" customWidth="1"/>
    <col min="522" max="522" width="11.42578125" style="194" customWidth="1"/>
    <col min="523" max="523" width="8.140625" style="194" customWidth="1"/>
    <col min="524" max="524" width="12.140625" style="194" customWidth="1"/>
    <col min="525" max="525" width="8.5703125" style="194" customWidth="1"/>
    <col min="526" max="526" width="11.28515625" style="194" customWidth="1"/>
    <col min="527" max="527" width="8.28515625" style="194" customWidth="1"/>
    <col min="528" max="528" width="11.42578125" style="194" customWidth="1"/>
    <col min="529" max="529" width="10.140625" style="194" bestFit="1" customWidth="1"/>
    <col min="530" max="768" width="9.140625" style="194"/>
    <col min="769" max="769" width="3.7109375" style="194" customWidth="1"/>
    <col min="770" max="770" width="51.140625" style="194" customWidth="1"/>
    <col min="771" max="771" width="8.7109375" style="194" customWidth="1"/>
    <col min="772" max="772" width="11.42578125" style="194" customWidth="1"/>
    <col min="773" max="773" width="9.7109375" style="194" customWidth="1"/>
    <col min="774" max="774" width="11.5703125" style="194" customWidth="1"/>
    <col min="775" max="775" width="9" style="194" customWidth="1"/>
    <col min="776" max="776" width="11.28515625" style="194" customWidth="1"/>
    <col min="777" max="777" width="8.140625" style="194" customWidth="1"/>
    <col min="778" max="778" width="11.42578125" style="194" customWidth="1"/>
    <col min="779" max="779" width="8.140625" style="194" customWidth="1"/>
    <col min="780" max="780" width="12.140625" style="194" customWidth="1"/>
    <col min="781" max="781" width="8.5703125" style="194" customWidth="1"/>
    <col min="782" max="782" width="11.28515625" style="194" customWidth="1"/>
    <col min="783" max="783" width="8.28515625" style="194" customWidth="1"/>
    <col min="784" max="784" width="11.42578125" style="194" customWidth="1"/>
    <col min="785" max="785" width="10.140625" style="194" bestFit="1" customWidth="1"/>
    <col min="786" max="1024" width="9.140625" style="194"/>
    <col min="1025" max="1025" width="3.7109375" style="194" customWidth="1"/>
    <col min="1026" max="1026" width="51.140625" style="194" customWidth="1"/>
    <col min="1027" max="1027" width="8.7109375" style="194" customWidth="1"/>
    <col min="1028" max="1028" width="11.42578125" style="194" customWidth="1"/>
    <col min="1029" max="1029" width="9.7109375" style="194" customWidth="1"/>
    <col min="1030" max="1030" width="11.5703125" style="194" customWidth="1"/>
    <col min="1031" max="1031" width="9" style="194" customWidth="1"/>
    <col min="1032" max="1032" width="11.28515625" style="194" customWidth="1"/>
    <col min="1033" max="1033" width="8.140625" style="194" customWidth="1"/>
    <col min="1034" max="1034" width="11.42578125" style="194" customWidth="1"/>
    <col min="1035" max="1035" width="8.140625" style="194" customWidth="1"/>
    <col min="1036" max="1036" width="12.140625" style="194" customWidth="1"/>
    <col min="1037" max="1037" width="8.5703125" style="194" customWidth="1"/>
    <col min="1038" max="1038" width="11.28515625" style="194" customWidth="1"/>
    <col min="1039" max="1039" width="8.28515625" style="194" customWidth="1"/>
    <col min="1040" max="1040" width="11.42578125" style="194" customWidth="1"/>
    <col min="1041" max="1041" width="10.140625" style="194" bestFit="1" customWidth="1"/>
    <col min="1042" max="1280" width="9.140625" style="194"/>
    <col min="1281" max="1281" width="3.7109375" style="194" customWidth="1"/>
    <col min="1282" max="1282" width="51.140625" style="194" customWidth="1"/>
    <col min="1283" max="1283" width="8.7109375" style="194" customWidth="1"/>
    <col min="1284" max="1284" width="11.42578125" style="194" customWidth="1"/>
    <col min="1285" max="1285" width="9.7109375" style="194" customWidth="1"/>
    <col min="1286" max="1286" width="11.5703125" style="194" customWidth="1"/>
    <col min="1287" max="1287" width="9" style="194" customWidth="1"/>
    <col min="1288" max="1288" width="11.28515625" style="194" customWidth="1"/>
    <col min="1289" max="1289" width="8.140625" style="194" customWidth="1"/>
    <col min="1290" max="1290" width="11.42578125" style="194" customWidth="1"/>
    <col min="1291" max="1291" width="8.140625" style="194" customWidth="1"/>
    <col min="1292" max="1292" width="12.140625" style="194" customWidth="1"/>
    <col min="1293" max="1293" width="8.5703125" style="194" customWidth="1"/>
    <col min="1294" max="1294" width="11.28515625" style="194" customWidth="1"/>
    <col min="1295" max="1295" width="8.28515625" style="194" customWidth="1"/>
    <col min="1296" max="1296" width="11.42578125" style="194" customWidth="1"/>
    <col min="1297" max="1297" width="10.140625" style="194" bestFit="1" customWidth="1"/>
    <col min="1298" max="1536" width="9.140625" style="194"/>
    <col min="1537" max="1537" width="3.7109375" style="194" customWidth="1"/>
    <col min="1538" max="1538" width="51.140625" style="194" customWidth="1"/>
    <col min="1539" max="1539" width="8.7109375" style="194" customWidth="1"/>
    <col min="1540" max="1540" width="11.42578125" style="194" customWidth="1"/>
    <col min="1541" max="1541" width="9.7109375" style="194" customWidth="1"/>
    <col min="1542" max="1542" width="11.5703125" style="194" customWidth="1"/>
    <col min="1543" max="1543" width="9" style="194" customWidth="1"/>
    <col min="1544" max="1544" width="11.28515625" style="194" customWidth="1"/>
    <col min="1545" max="1545" width="8.140625" style="194" customWidth="1"/>
    <col min="1546" max="1546" width="11.42578125" style="194" customWidth="1"/>
    <col min="1547" max="1547" width="8.140625" style="194" customWidth="1"/>
    <col min="1548" max="1548" width="12.140625" style="194" customWidth="1"/>
    <col min="1549" max="1549" width="8.5703125" style="194" customWidth="1"/>
    <col min="1550" max="1550" width="11.28515625" style="194" customWidth="1"/>
    <col min="1551" max="1551" width="8.28515625" style="194" customWidth="1"/>
    <col min="1552" max="1552" width="11.42578125" style="194" customWidth="1"/>
    <col min="1553" max="1553" width="10.140625" style="194" bestFit="1" customWidth="1"/>
    <col min="1554" max="1792" width="9.140625" style="194"/>
    <col min="1793" max="1793" width="3.7109375" style="194" customWidth="1"/>
    <col min="1794" max="1794" width="51.140625" style="194" customWidth="1"/>
    <col min="1795" max="1795" width="8.7109375" style="194" customWidth="1"/>
    <col min="1796" max="1796" width="11.42578125" style="194" customWidth="1"/>
    <col min="1797" max="1797" width="9.7109375" style="194" customWidth="1"/>
    <col min="1798" max="1798" width="11.5703125" style="194" customWidth="1"/>
    <col min="1799" max="1799" width="9" style="194" customWidth="1"/>
    <col min="1800" max="1800" width="11.28515625" style="194" customWidth="1"/>
    <col min="1801" max="1801" width="8.140625" style="194" customWidth="1"/>
    <col min="1802" max="1802" width="11.42578125" style="194" customWidth="1"/>
    <col min="1803" max="1803" width="8.140625" style="194" customWidth="1"/>
    <col min="1804" max="1804" width="12.140625" style="194" customWidth="1"/>
    <col min="1805" max="1805" width="8.5703125" style="194" customWidth="1"/>
    <col min="1806" max="1806" width="11.28515625" style="194" customWidth="1"/>
    <col min="1807" max="1807" width="8.28515625" style="194" customWidth="1"/>
    <col min="1808" max="1808" width="11.42578125" style="194" customWidth="1"/>
    <col min="1809" max="1809" width="10.140625" style="194" bestFit="1" customWidth="1"/>
    <col min="1810" max="2048" width="9.140625" style="194"/>
    <col min="2049" max="2049" width="3.7109375" style="194" customWidth="1"/>
    <col min="2050" max="2050" width="51.140625" style="194" customWidth="1"/>
    <col min="2051" max="2051" width="8.7109375" style="194" customWidth="1"/>
    <col min="2052" max="2052" width="11.42578125" style="194" customWidth="1"/>
    <col min="2053" max="2053" width="9.7109375" style="194" customWidth="1"/>
    <col min="2054" max="2054" width="11.5703125" style="194" customWidth="1"/>
    <col min="2055" max="2055" width="9" style="194" customWidth="1"/>
    <col min="2056" max="2056" width="11.28515625" style="194" customWidth="1"/>
    <col min="2057" max="2057" width="8.140625" style="194" customWidth="1"/>
    <col min="2058" max="2058" width="11.42578125" style="194" customWidth="1"/>
    <col min="2059" max="2059" width="8.140625" style="194" customWidth="1"/>
    <col min="2060" max="2060" width="12.140625" style="194" customWidth="1"/>
    <col min="2061" max="2061" width="8.5703125" style="194" customWidth="1"/>
    <col min="2062" max="2062" width="11.28515625" style="194" customWidth="1"/>
    <col min="2063" max="2063" width="8.28515625" style="194" customWidth="1"/>
    <col min="2064" max="2064" width="11.42578125" style="194" customWidth="1"/>
    <col min="2065" max="2065" width="10.140625" style="194" bestFit="1" customWidth="1"/>
    <col min="2066" max="2304" width="9.140625" style="194"/>
    <col min="2305" max="2305" width="3.7109375" style="194" customWidth="1"/>
    <col min="2306" max="2306" width="51.140625" style="194" customWidth="1"/>
    <col min="2307" max="2307" width="8.7109375" style="194" customWidth="1"/>
    <col min="2308" max="2308" width="11.42578125" style="194" customWidth="1"/>
    <col min="2309" max="2309" width="9.7109375" style="194" customWidth="1"/>
    <col min="2310" max="2310" width="11.5703125" style="194" customWidth="1"/>
    <col min="2311" max="2311" width="9" style="194" customWidth="1"/>
    <col min="2312" max="2312" width="11.28515625" style="194" customWidth="1"/>
    <col min="2313" max="2313" width="8.140625" style="194" customWidth="1"/>
    <col min="2314" max="2314" width="11.42578125" style="194" customWidth="1"/>
    <col min="2315" max="2315" width="8.140625" style="194" customWidth="1"/>
    <col min="2316" max="2316" width="12.140625" style="194" customWidth="1"/>
    <col min="2317" max="2317" width="8.5703125" style="194" customWidth="1"/>
    <col min="2318" max="2318" width="11.28515625" style="194" customWidth="1"/>
    <col min="2319" max="2319" width="8.28515625" style="194" customWidth="1"/>
    <col min="2320" max="2320" width="11.42578125" style="194" customWidth="1"/>
    <col min="2321" max="2321" width="10.140625" style="194" bestFit="1" customWidth="1"/>
    <col min="2322" max="2560" width="9.140625" style="194"/>
    <col min="2561" max="2561" width="3.7109375" style="194" customWidth="1"/>
    <col min="2562" max="2562" width="51.140625" style="194" customWidth="1"/>
    <col min="2563" max="2563" width="8.7109375" style="194" customWidth="1"/>
    <col min="2564" max="2564" width="11.42578125" style="194" customWidth="1"/>
    <col min="2565" max="2565" width="9.7109375" style="194" customWidth="1"/>
    <col min="2566" max="2566" width="11.5703125" style="194" customWidth="1"/>
    <col min="2567" max="2567" width="9" style="194" customWidth="1"/>
    <col min="2568" max="2568" width="11.28515625" style="194" customWidth="1"/>
    <col min="2569" max="2569" width="8.140625" style="194" customWidth="1"/>
    <col min="2570" max="2570" width="11.42578125" style="194" customWidth="1"/>
    <col min="2571" max="2571" width="8.140625" style="194" customWidth="1"/>
    <col min="2572" max="2572" width="12.140625" style="194" customWidth="1"/>
    <col min="2573" max="2573" width="8.5703125" style="194" customWidth="1"/>
    <col min="2574" max="2574" width="11.28515625" style="194" customWidth="1"/>
    <col min="2575" max="2575" width="8.28515625" style="194" customWidth="1"/>
    <col min="2576" max="2576" width="11.42578125" style="194" customWidth="1"/>
    <col min="2577" max="2577" width="10.140625" style="194" bestFit="1" customWidth="1"/>
    <col min="2578" max="2816" width="9.140625" style="194"/>
    <col min="2817" max="2817" width="3.7109375" style="194" customWidth="1"/>
    <col min="2818" max="2818" width="51.140625" style="194" customWidth="1"/>
    <col min="2819" max="2819" width="8.7109375" style="194" customWidth="1"/>
    <col min="2820" max="2820" width="11.42578125" style="194" customWidth="1"/>
    <col min="2821" max="2821" width="9.7109375" style="194" customWidth="1"/>
    <col min="2822" max="2822" width="11.5703125" style="194" customWidth="1"/>
    <col min="2823" max="2823" width="9" style="194" customWidth="1"/>
    <col min="2824" max="2824" width="11.28515625" style="194" customWidth="1"/>
    <col min="2825" max="2825" width="8.140625" style="194" customWidth="1"/>
    <col min="2826" max="2826" width="11.42578125" style="194" customWidth="1"/>
    <col min="2827" max="2827" width="8.140625" style="194" customWidth="1"/>
    <col min="2828" max="2828" width="12.140625" style="194" customWidth="1"/>
    <col min="2829" max="2829" width="8.5703125" style="194" customWidth="1"/>
    <col min="2830" max="2830" width="11.28515625" style="194" customWidth="1"/>
    <col min="2831" max="2831" width="8.28515625" style="194" customWidth="1"/>
    <col min="2832" max="2832" width="11.42578125" style="194" customWidth="1"/>
    <col min="2833" max="2833" width="10.140625" style="194" bestFit="1" customWidth="1"/>
    <col min="2834" max="3072" width="9.140625" style="194"/>
    <col min="3073" max="3073" width="3.7109375" style="194" customWidth="1"/>
    <col min="3074" max="3074" width="51.140625" style="194" customWidth="1"/>
    <col min="3075" max="3075" width="8.7109375" style="194" customWidth="1"/>
    <col min="3076" max="3076" width="11.42578125" style="194" customWidth="1"/>
    <col min="3077" max="3077" width="9.7109375" style="194" customWidth="1"/>
    <col min="3078" max="3078" width="11.5703125" style="194" customWidth="1"/>
    <col min="3079" max="3079" width="9" style="194" customWidth="1"/>
    <col min="3080" max="3080" width="11.28515625" style="194" customWidth="1"/>
    <col min="3081" max="3081" width="8.140625" style="194" customWidth="1"/>
    <col min="3082" max="3082" width="11.42578125" style="194" customWidth="1"/>
    <col min="3083" max="3083" width="8.140625" style="194" customWidth="1"/>
    <col min="3084" max="3084" width="12.140625" style="194" customWidth="1"/>
    <col min="3085" max="3085" width="8.5703125" style="194" customWidth="1"/>
    <col min="3086" max="3086" width="11.28515625" style="194" customWidth="1"/>
    <col min="3087" max="3087" width="8.28515625" style="194" customWidth="1"/>
    <col min="3088" max="3088" width="11.42578125" style="194" customWidth="1"/>
    <col min="3089" max="3089" width="10.140625" style="194" bestFit="1" customWidth="1"/>
    <col min="3090" max="3328" width="9.140625" style="194"/>
    <col min="3329" max="3329" width="3.7109375" style="194" customWidth="1"/>
    <col min="3330" max="3330" width="51.140625" style="194" customWidth="1"/>
    <col min="3331" max="3331" width="8.7109375" style="194" customWidth="1"/>
    <col min="3332" max="3332" width="11.42578125" style="194" customWidth="1"/>
    <col min="3333" max="3333" width="9.7109375" style="194" customWidth="1"/>
    <col min="3334" max="3334" width="11.5703125" style="194" customWidth="1"/>
    <col min="3335" max="3335" width="9" style="194" customWidth="1"/>
    <col min="3336" max="3336" width="11.28515625" style="194" customWidth="1"/>
    <col min="3337" max="3337" width="8.140625" style="194" customWidth="1"/>
    <col min="3338" max="3338" width="11.42578125" style="194" customWidth="1"/>
    <col min="3339" max="3339" width="8.140625" style="194" customWidth="1"/>
    <col min="3340" max="3340" width="12.140625" style="194" customWidth="1"/>
    <col min="3341" max="3341" width="8.5703125" style="194" customWidth="1"/>
    <col min="3342" max="3342" width="11.28515625" style="194" customWidth="1"/>
    <col min="3343" max="3343" width="8.28515625" style="194" customWidth="1"/>
    <col min="3344" max="3344" width="11.42578125" style="194" customWidth="1"/>
    <col min="3345" max="3345" width="10.140625" style="194" bestFit="1" customWidth="1"/>
    <col min="3346" max="3584" width="9.140625" style="194"/>
    <col min="3585" max="3585" width="3.7109375" style="194" customWidth="1"/>
    <col min="3586" max="3586" width="51.140625" style="194" customWidth="1"/>
    <col min="3587" max="3587" width="8.7109375" style="194" customWidth="1"/>
    <col min="3588" max="3588" width="11.42578125" style="194" customWidth="1"/>
    <col min="3589" max="3589" width="9.7109375" style="194" customWidth="1"/>
    <col min="3590" max="3590" width="11.5703125" style="194" customWidth="1"/>
    <col min="3591" max="3591" width="9" style="194" customWidth="1"/>
    <col min="3592" max="3592" width="11.28515625" style="194" customWidth="1"/>
    <col min="3593" max="3593" width="8.140625" style="194" customWidth="1"/>
    <col min="3594" max="3594" width="11.42578125" style="194" customWidth="1"/>
    <col min="3595" max="3595" width="8.140625" style="194" customWidth="1"/>
    <col min="3596" max="3596" width="12.140625" style="194" customWidth="1"/>
    <col min="3597" max="3597" width="8.5703125" style="194" customWidth="1"/>
    <col min="3598" max="3598" width="11.28515625" style="194" customWidth="1"/>
    <col min="3599" max="3599" width="8.28515625" style="194" customWidth="1"/>
    <col min="3600" max="3600" width="11.42578125" style="194" customWidth="1"/>
    <col min="3601" max="3601" width="10.140625" style="194" bestFit="1" customWidth="1"/>
    <col min="3602" max="3840" width="9.140625" style="194"/>
    <col min="3841" max="3841" width="3.7109375" style="194" customWidth="1"/>
    <col min="3842" max="3842" width="51.140625" style="194" customWidth="1"/>
    <col min="3843" max="3843" width="8.7109375" style="194" customWidth="1"/>
    <col min="3844" max="3844" width="11.42578125" style="194" customWidth="1"/>
    <col min="3845" max="3845" width="9.7109375" style="194" customWidth="1"/>
    <col min="3846" max="3846" width="11.5703125" style="194" customWidth="1"/>
    <col min="3847" max="3847" width="9" style="194" customWidth="1"/>
    <col min="3848" max="3848" width="11.28515625" style="194" customWidth="1"/>
    <col min="3849" max="3849" width="8.140625" style="194" customWidth="1"/>
    <col min="3850" max="3850" width="11.42578125" style="194" customWidth="1"/>
    <col min="3851" max="3851" width="8.140625" style="194" customWidth="1"/>
    <col min="3852" max="3852" width="12.140625" style="194" customWidth="1"/>
    <col min="3853" max="3853" width="8.5703125" style="194" customWidth="1"/>
    <col min="3854" max="3854" width="11.28515625" style="194" customWidth="1"/>
    <col min="3855" max="3855" width="8.28515625" style="194" customWidth="1"/>
    <col min="3856" max="3856" width="11.42578125" style="194" customWidth="1"/>
    <col min="3857" max="3857" width="10.140625" style="194" bestFit="1" customWidth="1"/>
    <col min="3858" max="4096" width="9.140625" style="194"/>
    <col min="4097" max="4097" width="3.7109375" style="194" customWidth="1"/>
    <col min="4098" max="4098" width="51.140625" style="194" customWidth="1"/>
    <col min="4099" max="4099" width="8.7109375" style="194" customWidth="1"/>
    <col min="4100" max="4100" width="11.42578125" style="194" customWidth="1"/>
    <col min="4101" max="4101" width="9.7109375" style="194" customWidth="1"/>
    <col min="4102" max="4102" width="11.5703125" style="194" customWidth="1"/>
    <col min="4103" max="4103" width="9" style="194" customWidth="1"/>
    <col min="4104" max="4104" width="11.28515625" style="194" customWidth="1"/>
    <col min="4105" max="4105" width="8.140625" style="194" customWidth="1"/>
    <col min="4106" max="4106" width="11.42578125" style="194" customWidth="1"/>
    <col min="4107" max="4107" width="8.140625" style="194" customWidth="1"/>
    <col min="4108" max="4108" width="12.140625" style="194" customWidth="1"/>
    <col min="4109" max="4109" width="8.5703125" style="194" customWidth="1"/>
    <col min="4110" max="4110" width="11.28515625" style="194" customWidth="1"/>
    <col min="4111" max="4111" width="8.28515625" style="194" customWidth="1"/>
    <col min="4112" max="4112" width="11.42578125" style="194" customWidth="1"/>
    <col min="4113" max="4113" width="10.140625" style="194" bestFit="1" customWidth="1"/>
    <col min="4114" max="4352" width="9.140625" style="194"/>
    <col min="4353" max="4353" width="3.7109375" style="194" customWidth="1"/>
    <col min="4354" max="4354" width="51.140625" style="194" customWidth="1"/>
    <col min="4355" max="4355" width="8.7109375" style="194" customWidth="1"/>
    <col min="4356" max="4356" width="11.42578125" style="194" customWidth="1"/>
    <col min="4357" max="4357" width="9.7109375" style="194" customWidth="1"/>
    <col min="4358" max="4358" width="11.5703125" style="194" customWidth="1"/>
    <col min="4359" max="4359" width="9" style="194" customWidth="1"/>
    <col min="4360" max="4360" width="11.28515625" style="194" customWidth="1"/>
    <col min="4361" max="4361" width="8.140625" style="194" customWidth="1"/>
    <col min="4362" max="4362" width="11.42578125" style="194" customWidth="1"/>
    <col min="4363" max="4363" width="8.140625" style="194" customWidth="1"/>
    <col min="4364" max="4364" width="12.140625" style="194" customWidth="1"/>
    <col min="4365" max="4365" width="8.5703125" style="194" customWidth="1"/>
    <col min="4366" max="4366" width="11.28515625" style="194" customWidth="1"/>
    <col min="4367" max="4367" width="8.28515625" style="194" customWidth="1"/>
    <col min="4368" max="4368" width="11.42578125" style="194" customWidth="1"/>
    <col min="4369" max="4369" width="10.140625" style="194" bestFit="1" customWidth="1"/>
    <col min="4370" max="4608" width="9.140625" style="194"/>
    <col min="4609" max="4609" width="3.7109375" style="194" customWidth="1"/>
    <col min="4610" max="4610" width="51.140625" style="194" customWidth="1"/>
    <col min="4611" max="4611" width="8.7109375" style="194" customWidth="1"/>
    <col min="4612" max="4612" width="11.42578125" style="194" customWidth="1"/>
    <col min="4613" max="4613" width="9.7109375" style="194" customWidth="1"/>
    <col min="4614" max="4614" width="11.5703125" style="194" customWidth="1"/>
    <col min="4615" max="4615" width="9" style="194" customWidth="1"/>
    <col min="4616" max="4616" width="11.28515625" style="194" customWidth="1"/>
    <col min="4617" max="4617" width="8.140625" style="194" customWidth="1"/>
    <col min="4618" max="4618" width="11.42578125" style="194" customWidth="1"/>
    <col min="4619" max="4619" width="8.140625" style="194" customWidth="1"/>
    <col min="4620" max="4620" width="12.140625" style="194" customWidth="1"/>
    <col min="4621" max="4621" width="8.5703125" style="194" customWidth="1"/>
    <col min="4622" max="4622" width="11.28515625" style="194" customWidth="1"/>
    <col min="4623" max="4623" width="8.28515625" style="194" customWidth="1"/>
    <col min="4624" max="4624" width="11.42578125" style="194" customWidth="1"/>
    <col min="4625" max="4625" width="10.140625" style="194" bestFit="1" customWidth="1"/>
    <col min="4626" max="4864" width="9.140625" style="194"/>
    <col min="4865" max="4865" width="3.7109375" style="194" customWidth="1"/>
    <col min="4866" max="4866" width="51.140625" style="194" customWidth="1"/>
    <col min="4867" max="4867" width="8.7109375" style="194" customWidth="1"/>
    <col min="4868" max="4868" width="11.42578125" style="194" customWidth="1"/>
    <col min="4869" max="4869" width="9.7109375" style="194" customWidth="1"/>
    <col min="4870" max="4870" width="11.5703125" style="194" customWidth="1"/>
    <col min="4871" max="4871" width="9" style="194" customWidth="1"/>
    <col min="4872" max="4872" width="11.28515625" style="194" customWidth="1"/>
    <col min="4873" max="4873" width="8.140625" style="194" customWidth="1"/>
    <col min="4874" max="4874" width="11.42578125" style="194" customWidth="1"/>
    <col min="4875" max="4875" width="8.140625" style="194" customWidth="1"/>
    <col min="4876" max="4876" width="12.140625" style="194" customWidth="1"/>
    <col min="4877" max="4877" width="8.5703125" style="194" customWidth="1"/>
    <col min="4878" max="4878" width="11.28515625" style="194" customWidth="1"/>
    <col min="4879" max="4879" width="8.28515625" style="194" customWidth="1"/>
    <col min="4880" max="4880" width="11.42578125" style="194" customWidth="1"/>
    <col min="4881" max="4881" width="10.140625" style="194" bestFit="1" customWidth="1"/>
    <col min="4882" max="5120" width="9.140625" style="194"/>
    <col min="5121" max="5121" width="3.7109375" style="194" customWidth="1"/>
    <col min="5122" max="5122" width="51.140625" style="194" customWidth="1"/>
    <col min="5123" max="5123" width="8.7109375" style="194" customWidth="1"/>
    <col min="5124" max="5124" width="11.42578125" style="194" customWidth="1"/>
    <col min="5125" max="5125" width="9.7109375" style="194" customWidth="1"/>
    <col min="5126" max="5126" width="11.5703125" style="194" customWidth="1"/>
    <col min="5127" max="5127" width="9" style="194" customWidth="1"/>
    <col min="5128" max="5128" width="11.28515625" style="194" customWidth="1"/>
    <col min="5129" max="5129" width="8.140625" style="194" customWidth="1"/>
    <col min="5130" max="5130" width="11.42578125" style="194" customWidth="1"/>
    <col min="5131" max="5131" width="8.140625" style="194" customWidth="1"/>
    <col min="5132" max="5132" width="12.140625" style="194" customWidth="1"/>
    <col min="5133" max="5133" width="8.5703125" style="194" customWidth="1"/>
    <col min="5134" max="5134" width="11.28515625" style="194" customWidth="1"/>
    <col min="5135" max="5135" width="8.28515625" style="194" customWidth="1"/>
    <col min="5136" max="5136" width="11.42578125" style="194" customWidth="1"/>
    <col min="5137" max="5137" width="10.140625" style="194" bestFit="1" customWidth="1"/>
    <col min="5138" max="5376" width="9.140625" style="194"/>
    <col min="5377" max="5377" width="3.7109375" style="194" customWidth="1"/>
    <col min="5378" max="5378" width="51.140625" style="194" customWidth="1"/>
    <col min="5379" max="5379" width="8.7109375" style="194" customWidth="1"/>
    <col min="5380" max="5380" width="11.42578125" style="194" customWidth="1"/>
    <col min="5381" max="5381" width="9.7109375" style="194" customWidth="1"/>
    <col min="5382" max="5382" width="11.5703125" style="194" customWidth="1"/>
    <col min="5383" max="5383" width="9" style="194" customWidth="1"/>
    <col min="5384" max="5384" width="11.28515625" style="194" customWidth="1"/>
    <col min="5385" max="5385" width="8.140625" style="194" customWidth="1"/>
    <col min="5386" max="5386" width="11.42578125" style="194" customWidth="1"/>
    <col min="5387" max="5387" width="8.140625" style="194" customWidth="1"/>
    <col min="5388" max="5388" width="12.140625" style="194" customWidth="1"/>
    <col min="5389" max="5389" width="8.5703125" style="194" customWidth="1"/>
    <col min="5390" max="5390" width="11.28515625" style="194" customWidth="1"/>
    <col min="5391" max="5391" width="8.28515625" style="194" customWidth="1"/>
    <col min="5392" max="5392" width="11.42578125" style="194" customWidth="1"/>
    <col min="5393" max="5393" width="10.140625" style="194" bestFit="1" customWidth="1"/>
    <col min="5394" max="5632" width="9.140625" style="194"/>
    <col min="5633" max="5633" width="3.7109375" style="194" customWidth="1"/>
    <col min="5634" max="5634" width="51.140625" style="194" customWidth="1"/>
    <col min="5635" max="5635" width="8.7109375" style="194" customWidth="1"/>
    <col min="5636" max="5636" width="11.42578125" style="194" customWidth="1"/>
    <col min="5637" max="5637" width="9.7109375" style="194" customWidth="1"/>
    <col min="5638" max="5638" width="11.5703125" style="194" customWidth="1"/>
    <col min="5639" max="5639" width="9" style="194" customWidth="1"/>
    <col min="5640" max="5640" width="11.28515625" style="194" customWidth="1"/>
    <col min="5641" max="5641" width="8.140625" style="194" customWidth="1"/>
    <col min="5642" max="5642" width="11.42578125" style="194" customWidth="1"/>
    <col min="5643" max="5643" width="8.140625" style="194" customWidth="1"/>
    <col min="5644" max="5644" width="12.140625" style="194" customWidth="1"/>
    <col min="5645" max="5645" width="8.5703125" style="194" customWidth="1"/>
    <col min="5646" max="5646" width="11.28515625" style="194" customWidth="1"/>
    <col min="5647" max="5647" width="8.28515625" style="194" customWidth="1"/>
    <col min="5648" max="5648" width="11.42578125" style="194" customWidth="1"/>
    <col min="5649" max="5649" width="10.140625" style="194" bestFit="1" customWidth="1"/>
    <col min="5650" max="5888" width="9.140625" style="194"/>
    <col min="5889" max="5889" width="3.7109375" style="194" customWidth="1"/>
    <col min="5890" max="5890" width="51.140625" style="194" customWidth="1"/>
    <col min="5891" max="5891" width="8.7109375" style="194" customWidth="1"/>
    <col min="5892" max="5892" width="11.42578125" style="194" customWidth="1"/>
    <col min="5893" max="5893" width="9.7109375" style="194" customWidth="1"/>
    <col min="5894" max="5894" width="11.5703125" style="194" customWidth="1"/>
    <col min="5895" max="5895" width="9" style="194" customWidth="1"/>
    <col min="5896" max="5896" width="11.28515625" style="194" customWidth="1"/>
    <col min="5897" max="5897" width="8.140625" style="194" customWidth="1"/>
    <col min="5898" max="5898" width="11.42578125" style="194" customWidth="1"/>
    <col min="5899" max="5899" width="8.140625" style="194" customWidth="1"/>
    <col min="5900" max="5900" width="12.140625" style="194" customWidth="1"/>
    <col min="5901" max="5901" width="8.5703125" style="194" customWidth="1"/>
    <col min="5902" max="5902" width="11.28515625" style="194" customWidth="1"/>
    <col min="5903" max="5903" width="8.28515625" style="194" customWidth="1"/>
    <col min="5904" max="5904" width="11.42578125" style="194" customWidth="1"/>
    <col min="5905" max="5905" width="10.140625" style="194" bestFit="1" customWidth="1"/>
    <col min="5906" max="6144" width="9.140625" style="194"/>
    <col min="6145" max="6145" width="3.7109375" style="194" customWidth="1"/>
    <col min="6146" max="6146" width="51.140625" style="194" customWidth="1"/>
    <col min="6147" max="6147" width="8.7109375" style="194" customWidth="1"/>
    <col min="6148" max="6148" width="11.42578125" style="194" customWidth="1"/>
    <col min="6149" max="6149" width="9.7109375" style="194" customWidth="1"/>
    <col min="6150" max="6150" width="11.5703125" style="194" customWidth="1"/>
    <col min="6151" max="6151" width="9" style="194" customWidth="1"/>
    <col min="6152" max="6152" width="11.28515625" style="194" customWidth="1"/>
    <col min="6153" max="6153" width="8.140625" style="194" customWidth="1"/>
    <col min="6154" max="6154" width="11.42578125" style="194" customWidth="1"/>
    <col min="6155" max="6155" width="8.140625" style="194" customWidth="1"/>
    <col min="6156" max="6156" width="12.140625" style="194" customWidth="1"/>
    <col min="6157" max="6157" width="8.5703125" style="194" customWidth="1"/>
    <col min="6158" max="6158" width="11.28515625" style="194" customWidth="1"/>
    <col min="6159" max="6159" width="8.28515625" style="194" customWidth="1"/>
    <col min="6160" max="6160" width="11.42578125" style="194" customWidth="1"/>
    <col min="6161" max="6161" width="10.140625" style="194" bestFit="1" customWidth="1"/>
    <col min="6162" max="6400" width="9.140625" style="194"/>
    <col min="6401" max="6401" width="3.7109375" style="194" customWidth="1"/>
    <col min="6402" max="6402" width="51.140625" style="194" customWidth="1"/>
    <col min="6403" max="6403" width="8.7109375" style="194" customWidth="1"/>
    <col min="6404" max="6404" width="11.42578125" style="194" customWidth="1"/>
    <col min="6405" max="6405" width="9.7109375" style="194" customWidth="1"/>
    <col min="6406" max="6406" width="11.5703125" style="194" customWidth="1"/>
    <col min="6407" max="6407" width="9" style="194" customWidth="1"/>
    <col min="6408" max="6408" width="11.28515625" style="194" customWidth="1"/>
    <col min="6409" max="6409" width="8.140625" style="194" customWidth="1"/>
    <col min="6410" max="6410" width="11.42578125" style="194" customWidth="1"/>
    <col min="6411" max="6411" width="8.140625" style="194" customWidth="1"/>
    <col min="6412" max="6412" width="12.140625" style="194" customWidth="1"/>
    <col min="6413" max="6413" width="8.5703125" style="194" customWidth="1"/>
    <col min="6414" max="6414" width="11.28515625" style="194" customWidth="1"/>
    <col min="6415" max="6415" width="8.28515625" style="194" customWidth="1"/>
    <col min="6416" max="6416" width="11.42578125" style="194" customWidth="1"/>
    <col min="6417" max="6417" width="10.140625" style="194" bestFit="1" customWidth="1"/>
    <col min="6418" max="6656" width="9.140625" style="194"/>
    <col min="6657" max="6657" width="3.7109375" style="194" customWidth="1"/>
    <col min="6658" max="6658" width="51.140625" style="194" customWidth="1"/>
    <col min="6659" max="6659" width="8.7109375" style="194" customWidth="1"/>
    <col min="6660" max="6660" width="11.42578125" style="194" customWidth="1"/>
    <col min="6661" max="6661" width="9.7109375" style="194" customWidth="1"/>
    <col min="6662" max="6662" width="11.5703125" style="194" customWidth="1"/>
    <col min="6663" max="6663" width="9" style="194" customWidth="1"/>
    <col min="6664" max="6664" width="11.28515625" style="194" customWidth="1"/>
    <col min="6665" max="6665" width="8.140625" style="194" customWidth="1"/>
    <col min="6666" max="6666" width="11.42578125" style="194" customWidth="1"/>
    <col min="6667" max="6667" width="8.140625" style="194" customWidth="1"/>
    <col min="6668" max="6668" width="12.140625" style="194" customWidth="1"/>
    <col min="6669" max="6669" width="8.5703125" style="194" customWidth="1"/>
    <col min="6670" max="6670" width="11.28515625" style="194" customWidth="1"/>
    <col min="6671" max="6671" width="8.28515625" style="194" customWidth="1"/>
    <col min="6672" max="6672" width="11.42578125" style="194" customWidth="1"/>
    <col min="6673" max="6673" width="10.140625" style="194" bestFit="1" customWidth="1"/>
    <col min="6674" max="6912" width="9.140625" style="194"/>
    <col min="6913" max="6913" width="3.7109375" style="194" customWidth="1"/>
    <col min="6914" max="6914" width="51.140625" style="194" customWidth="1"/>
    <col min="6915" max="6915" width="8.7109375" style="194" customWidth="1"/>
    <col min="6916" max="6916" width="11.42578125" style="194" customWidth="1"/>
    <col min="6917" max="6917" width="9.7109375" style="194" customWidth="1"/>
    <col min="6918" max="6918" width="11.5703125" style="194" customWidth="1"/>
    <col min="6919" max="6919" width="9" style="194" customWidth="1"/>
    <col min="6920" max="6920" width="11.28515625" style="194" customWidth="1"/>
    <col min="6921" max="6921" width="8.140625" style="194" customWidth="1"/>
    <col min="6922" max="6922" width="11.42578125" style="194" customWidth="1"/>
    <col min="6923" max="6923" width="8.140625" style="194" customWidth="1"/>
    <col min="6924" max="6924" width="12.140625" style="194" customWidth="1"/>
    <col min="6925" max="6925" width="8.5703125" style="194" customWidth="1"/>
    <col min="6926" max="6926" width="11.28515625" style="194" customWidth="1"/>
    <col min="6927" max="6927" width="8.28515625" style="194" customWidth="1"/>
    <col min="6928" max="6928" width="11.42578125" style="194" customWidth="1"/>
    <col min="6929" max="6929" width="10.140625" style="194" bestFit="1" customWidth="1"/>
    <col min="6930" max="7168" width="9.140625" style="194"/>
    <col min="7169" max="7169" width="3.7109375" style="194" customWidth="1"/>
    <col min="7170" max="7170" width="51.140625" style="194" customWidth="1"/>
    <col min="7171" max="7171" width="8.7109375" style="194" customWidth="1"/>
    <col min="7172" max="7172" width="11.42578125" style="194" customWidth="1"/>
    <col min="7173" max="7173" width="9.7109375" style="194" customWidth="1"/>
    <col min="7174" max="7174" width="11.5703125" style="194" customWidth="1"/>
    <col min="7175" max="7175" width="9" style="194" customWidth="1"/>
    <col min="7176" max="7176" width="11.28515625" style="194" customWidth="1"/>
    <col min="7177" max="7177" width="8.140625" style="194" customWidth="1"/>
    <col min="7178" max="7178" width="11.42578125" style="194" customWidth="1"/>
    <col min="7179" max="7179" width="8.140625" style="194" customWidth="1"/>
    <col min="7180" max="7180" width="12.140625" style="194" customWidth="1"/>
    <col min="7181" max="7181" width="8.5703125" style="194" customWidth="1"/>
    <col min="7182" max="7182" width="11.28515625" style="194" customWidth="1"/>
    <col min="7183" max="7183" width="8.28515625" style="194" customWidth="1"/>
    <col min="7184" max="7184" width="11.42578125" style="194" customWidth="1"/>
    <col min="7185" max="7185" width="10.140625" style="194" bestFit="1" customWidth="1"/>
    <col min="7186" max="7424" width="9.140625" style="194"/>
    <col min="7425" max="7425" width="3.7109375" style="194" customWidth="1"/>
    <col min="7426" max="7426" width="51.140625" style="194" customWidth="1"/>
    <col min="7427" max="7427" width="8.7109375" style="194" customWidth="1"/>
    <col min="7428" max="7428" width="11.42578125" style="194" customWidth="1"/>
    <col min="7429" max="7429" width="9.7109375" style="194" customWidth="1"/>
    <col min="7430" max="7430" width="11.5703125" style="194" customWidth="1"/>
    <col min="7431" max="7431" width="9" style="194" customWidth="1"/>
    <col min="7432" max="7432" width="11.28515625" style="194" customWidth="1"/>
    <col min="7433" max="7433" width="8.140625" style="194" customWidth="1"/>
    <col min="7434" max="7434" width="11.42578125" style="194" customWidth="1"/>
    <col min="7435" max="7435" width="8.140625" style="194" customWidth="1"/>
    <col min="7436" max="7436" width="12.140625" style="194" customWidth="1"/>
    <col min="7437" max="7437" width="8.5703125" style="194" customWidth="1"/>
    <col min="7438" max="7438" width="11.28515625" style="194" customWidth="1"/>
    <col min="7439" max="7439" width="8.28515625" style="194" customWidth="1"/>
    <col min="7440" max="7440" width="11.42578125" style="194" customWidth="1"/>
    <col min="7441" max="7441" width="10.140625" style="194" bestFit="1" customWidth="1"/>
    <col min="7442" max="7680" width="9.140625" style="194"/>
    <col min="7681" max="7681" width="3.7109375" style="194" customWidth="1"/>
    <col min="7682" max="7682" width="51.140625" style="194" customWidth="1"/>
    <col min="7683" max="7683" width="8.7109375" style="194" customWidth="1"/>
    <col min="7684" max="7684" width="11.42578125" style="194" customWidth="1"/>
    <col min="7685" max="7685" width="9.7109375" style="194" customWidth="1"/>
    <col min="7686" max="7686" width="11.5703125" style="194" customWidth="1"/>
    <col min="7687" max="7687" width="9" style="194" customWidth="1"/>
    <col min="7688" max="7688" width="11.28515625" style="194" customWidth="1"/>
    <col min="7689" max="7689" width="8.140625" style="194" customWidth="1"/>
    <col min="7690" max="7690" width="11.42578125" style="194" customWidth="1"/>
    <col min="7691" max="7691" width="8.140625" style="194" customWidth="1"/>
    <col min="7692" max="7692" width="12.140625" style="194" customWidth="1"/>
    <col min="7693" max="7693" width="8.5703125" style="194" customWidth="1"/>
    <col min="7694" max="7694" width="11.28515625" style="194" customWidth="1"/>
    <col min="7695" max="7695" width="8.28515625" style="194" customWidth="1"/>
    <col min="7696" max="7696" width="11.42578125" style="194" customWidth="1"/>
    <col min="7697" max="7697" width="10.140625" style="194" bestFit="1" customWidth="1"/>
    <col min="7698" max="7936" width="9.140625" style="194"/>
    <col min="7937" max="7937" width="3.7109375" style="194" customWidth="1"/>
    <col min="7938" max="7938" width="51.140625" style="194" customWidth="1"/>
    <col min="7939" max="7939" width="8.7109375" style="194" customWidth="1"/>
    <col min="7940" max="7940" width="11.42578125" style="194" customWidth="1"/>
    <col min="7941" max="7941" width="9.7109375" style="194" customWidth="1"/>
    <col min="7942" max="7942" width="11.5703125" style="194" customWidth="1"/>
    <col min="7943" max="7943" width="9" style="194" customWidth="1"/>
    <col min="7944" max="7944" width="11.28515625" style="194" customWidth="1"/>
    <col min="7945" max="7945" width="8.140625" style="194" customWidth="1"/>
    <col min="7946" max="7946" width="11.42578125" style="194" customWidth="1"/>
    <col min="7947" max="7947" width="8.140625" style="194" customWidth="1"/>
    <col min="7948" max="7948" width="12.140625" style="194" customWidth="1"/>
    <col min="7949" max="7949" width="8.5703125" style="194" customWidth="1"/>
    <col min="7950" max="7950" width="11.28515625" style="194" customWidth="1"/>
    <col min="7951" max="7951" width="8.28515625" style="194" customWidth="1"/>
    <col min="7952" max="7952" width="11.42578125" style="194" customWidth="1"/>
    <col min="7953" max="7953" width="10.140625" style="194" bestFit="1" customWidth="1"/>
    <col min="7954" max="8192" width="9.140625" style="194"/>
    <col min="8193" max="8193" width="3.7109375" style="194" customWidth="1"/>
    <col min="8194" max="8194" width="51.140625" style="194" customWidth="1"/>
    <col min="8195" max="8195" width="8.7109375" style="194" customWidth="1"/>
    <col min="8196" max="8196" width="11.42578125" style="194" customWidth="1"/>
    <col min="8197" max="8197" width="9.7109375" style="194" customWidth="1"/>
    <col min="8198" max="8198" width="11.5703125" style="194" customWidth="1"/>
    <col min="8199" max="8199" width="9" style="194" customWidth="1"/>
    <col min="8200" max="8200" width="11.28515625" style="194" customWidth="1"/>
    <col min="8201" max="8201" width="8.140625" style="194" customWidth="1"/>
    <col min="8202" max="8202" width="11.42578125" style="194" customWidth="1"/>
    <col min="8203" max="8203" width="8.140625" style="194" customWidth="1"/>
    <col min="8204" max="8204" width="12.140625" style="194" customWidth="1"/>
    <col min="8205" max="8205" width="8.5703125" style="194" customWidth="1"/>
    <col min="8206" max="8206" width="11.28515625" style="194" customWidth="1"/>
    <col min="8207" max="8207" width="8.28515625" style="194" customWidth="1"/>
    <col min="8208" max="8208" width="11.42578125" style="194" customWidth="1"/>
    <col min="8209" max="8209" width="10.140625" style="194" bestFit="1" customWidth="1"/>
    <col min="8210" max="8448" width="9.140625" style="194"/>
    <col min="8449" max="8449" width="3.7109375" style="194" customWidth="1"/>
    <col min="8450" max="8450" width="51.140625" style="194" customWidth="1"/>
    <col min="8451" max="8451" width="8.7109375" style="194" customWidth="1"/>
    <col min="8452" max="8452" width="11.42578125" style="194" customWidth="1"/>
    <col min="8453" max="8453" width="9.7109375" style="194" customWidth="1"/>
    <col min="8454" max="8454" width="11.5703125" style="194" customWidth="1"/>
    <col min="8455" max="8455" width="9" style="194" customWidth="1"/>
    <col min="8456" max="8456" width="11.28515625" style="194" customWidth="1"/>
    <col min="8457" max="8457" width="8.140625" style="194" customWidth="1"/>
    <col min="8458" max="8458" width="11.42578125" style="194" customWidth="1"/>
    <col min="8459" max="8459" width="8.140625" style="194" customWidth="1"/>
    <col min="8460" max="8460" width="12.140625" style="194" customWidth="1"/>
    <col min="8461" max="8461" width="8.5703125" style="194" customWidth="1"/>
    <col min="8462" max="8462" width="11.28515625" style="194" customWidth="1"/>
    <col min="8463" max="8463" width="8.28515625" style="194" customWidth="1"/>
    <col min="8464" max="8464" width="11.42578125" style="194" customWidth="1"/>
    <col min="8465" max="8465" width="10.140625" style="194" bestFit="1" customWidth="1"/>
    <col min="8466" max="8704" width="9.140625" style="194"/>
    <col min="8705" max="8705" width="3.7109375" style="194" customWidth="1"/>
    <col min="8706" max="8706" width="51.140625" style="194" customWidth="1"/>
    <col min="8707" max="8707" width="8.7109375" style="194" customWidth="1"/>
    <col min="8708" max="8708" width="11.42578125" style="194" customWidth="1"/>
    <col min="8709" max="8709" width="9.7109375" style="194" customWidth="1"/>
    <col min="8710" max="8710" width="11.5703125" style="194" customWidth="1"/>
    <col min="8711" max="8711" width="9" style="194" customWidth="1"/>
    <col min="8712" max="8712" width="11.28515625" style="194" customWidth="1"/>
    <col min="8713" max="8713" width="8.140625" style="194" customWidth="1"/>
    <col min="8714" max="8714" width="11.42578125" style="194" customWidth="1"/>
    <col min="8715" max="8715" width="8.140625" style="194" customWidth="1"/>
    <col min="8716" max="8716" width="12.140625" style="194" customWidth="1"/>
    <col min="8717" max="8717" width="8.5703125" style="194" customWidth="1"/>
    <col min="8718" max="8718" width="11.28515625" style="194" customWidth="1"/>
    <col min="8719" max="8719" width="8.28515625" style="194" customWidth="1"/>
    <col min="8720" max="8720" width="11.42578125" style="194" customWidth="1"/>
    <col min="8721" max="8721" width="10.140625" style="194" bestFit="1" customWidth="1"/>
    <col min="8722" max="8960" width="9.140625" style="194"/>
    <col min="8961" max="8961" width="3.7109375" style="194" customWidth="1"/>
    <col min="8962" max="8962" width="51.140625" style="194" customWidth="1"/>
    <col min="8963" max="8963" width="8.7109375" style="194" customWidth="1"/>
    <col min="8964" max="8964" width="11.42578125" style="194" customWidth="1"/>
    <col min="8965" max="8965" width="9.7109375" style="194" customWidth="1"/>
    <col min="8966" max="8966" width="11.5703125" style="194" customWidth="1"/>
    <col min="8967" max="8967" width="9" style="194" customWidth="1"/>
    <col min="8968" max="8968" width="11.28515625" style="194" customWidth="1"/>
    <col min="8969" max="8969" width="8.140625" style="194" customWidth="1"/>
    <col min="8970" max="8970" width="11.42578125" style="194" customWidth="1"/>
    <col min="8971" max="8971" width="8.140625" style="194" customWidth="1"/>
    <col min="8972" max="8972" width="12.140625" style="194" customWidth="1"/>
    <col min="8973" max="8973" width="8.5703125" style="194" customWidth="1"/>
    <col min="8974" max="8974" width="11.28515625" style="194" customWidth="1"/>
    <col min="8975" max="8975" width="8.28515625" style="194" customWidth="1"/>
    <col min="8976" max="8976" width="11.42578125" style="194" customWidth="1"/>
    <col min="8977" max="8977" width="10.140625" style="194" bestFit="1" customWidth="1"/>
    <col min="8978" max="9216" width="9.140625" style="194"/>
    <col min="9217" max="9217" width="3.7109375" style="194" customWidth="1"/>
    <col min="9218" max="9218" width="51.140625" style="194" customWidth="1"/>
    <col min="9219" max="9219" width="8.7109375" style="194" customWidth="1"/>
    <col min="9220" max="9220" width="11.42578125" style="194" customWidth="1"/>
    <col min="9221" max="9221" width="9.7109375" style="194" customWidth="1"/>
    <col min="9222" max="9222" width="11.5703125" style="194" customWidth="1"/>
    <col min="9223" max="9223" width="9" style="194" customWidth="1"/>
    <col min="9224" max="9224" width="11.28515625" style="194" customWidth="1"/>
    <col min="9225" max="9225" width="8.140625" style="194" customWidth="1"/>
    <col min="9226" max="9226" width="11.42578125" style="194" customWidth="1"/>
    <col min="9227" max="9227" width="8.140625" style="194" customWidth="1"/>
    <col min="9228" max="9228" width="12.140625" style="194" customWidth="1"/>
    <col min="9229" max="9229" width="8.5703125" style="194" customWidth="1"/>
    <col min="9230" max="9230" width="11.28515625" style="194" customWidth="1"/>
    <col min="9231" max="9231" width="8.28515625" style="194" customWidth="1"/>
    <col min="9232" max="9232" width="11.42578125" style="194" customWidth="1"/>
    <col min="9233" max="9233" width="10.140625" style="194" bestFit="1" customWidth="1"/>
    <col min="9234" max="9472" width="9.140625" style="194"/>
    <col min="9473" max="9473" width="3.7109375" style="194" customWidth="1"/>
    <col min="9474" max="9474" width="51.140625" style="194" customWidth="1"/>
    <col min="9475" max="9475" width="8.7109375" style="194" customWidth="1"/>
    <col min="9476" max="9476" width="11.42578125" style="194" customWidth="1"/>
    <col min="9477" max="9477" width="9.7109375" style="194" customWidth="1"/>
    <col min="9478" max="9478" width="11.5703125" style="194" customWidth="1"/>
    <col min="9479" max="9479" width="9" style="194" customWidth="1"/>
    <col min="9480" max="9480" width="11.28515625" style="194" customWidth="1"/>
    <col min="9481" max="9481" width="8.140625" style="194" customWidth="1"/>
    <col min="9482" max="9482" width="11.42578125" style="194" customWidth="1"/>
    <col min="9483" max="9483" width="8.140625" style="194" customWidth="1"/>
    <col min="9484" max="9484" width="12.140625" style="194" customWidth="1"/>
    <col min="9485" max="9485" width="8.5703125" style="194" customWidth="1"/>
    <col min="9486" max="9486" width="11.28515625" style="194" customWidth="1"/>
    <col min="9487" max="9487" width="8.28515625" style="194" customWidth="1"/>
    <col min="9488" max="9488" width="11.42578125" style="194" customWidth="1"/>
    <col min="9489" max="9489" width="10.140625" style="194" bestFit="1" customWidth="1"/>
    <col min="9490" max="9728" width="9.140625" style="194"/>
    <col min="9729" max="9729" width="3.7109375" style="194" customWidth="1"/>
    <col min="9730" max="9730" width="51.140625" style="194" customWidth="1"/>
    <col min="9731" max="9731" width="8.7109375" style="194" customWidth="1"/>
    <col min="9732" max="9732" width="11.42578125" style="194" customWidth="1"/>
    <col min="9733" max="9733" width="9.7109375" style="194" customWidth="1"/>
    <col min="9734" max="9734" width="11.5703125" style="194" customWidth="1"/>
    <col min="9735" max="9735" width="9" style="194" customWidth="1"/>
    <col min="9736" max="9736" width="11.28515625" style="194" customWidth="1"/>
    <col min="9737" max="9737" width="8.140625" style="194" customWidth="1"/>
    <col min="9738" max="9738" width="11.42578125" style="194" customWidth="1"/>
    <col min="9739" max="9739" width="8.140625" style="194" customWidth="1"/>
    <col min="9740" max="9740" width="12.140625" style="194" customWidth="1"/>
    <col min="9741" max="9741" width="8.5703125" style="194" customWidth="1"/>
    <col min="9742" max="9742" width="11.28515625" style="194" customWidth="1"/>
    <col min="9743" max="9743" width="8.28515625" style="194" customWidth="1"/>
    <col min="9744" max="9744" width="11.42578125" style="194" customWidth="1"/>
    <col min="9745" max="9745" width="10.140625" style="194" bestFit="1" customWidth="1"/>
    <col min="9746" max="9984" width="9.140625" style="194"/>
    <col min="9985" max="9985" width="3.7109375" style="194" customWidth="1"/>
    <col min="9986" max="9986" width="51.140625" style="194" customWidth="1"/>
    <col min="9987" max="9987" width="8.7109375" style="194" customWidth="1"/>
    <col min="9988" max="9988" width="11.42578125" style="194" customWidth="1"/>
    <col min="9989" max="9989" width="9.7109375" style="194" customWidth="1"/>
    <col min="9990" max="9990" width="11.5703125" style="194" customWidth="1"/>
    <col min="9991" max="9991" width="9" style="194" customWidth="1"/>
    <col min="9992" max="9992" width="11.28515625" style="194" customWidth="1"/>
    <col min="9993" max="9993" width="8.140625" style="194" customWidth="1"/>
    <col min="9994" max="9994" width="11.42578125" style="194" customWidth="1"/>
    <col min="9995" max="9995" width="8.140625" style="194" customWidth="1"/>
    <col min="9996" max="9996" width="12.140625" style="194" customWidth="1"/>
    <col min="9997" max="9997" width="8.5703125" style="194" customWidth="1"/>
    <col min="9998" max="9998" width="11.28515625" style="194" customWidth="1"/>
    <col min="9999" max="9999" width="8.28515625" style="194" customWidth="1"/>
    <col min="10000" max="10000" width="11.42578125" style="194" customWidth="1"/>
    <col min="10001" max="10001" width="10.140625" style="194" bestFit="1" customWidth="1"/>
    <col min="10002" max="10240" width="9.140625" style="194"/>
    <col min="10241" max="10241" width="3.7109375" style="194" customWidth="1"/>
    <col min="10242" max="10242" width="51.140625" style="194" customWidth="1"/>
    <col min="10243" max="10243" width="8.7109375" style="194" customWidth="1"/>
    <col min="10244" max="10244" width="11.42578125" style="194" customWidth="1"/>
    <col min="10245" max="10245" width="9.7109375" style="194" customWidth="1"/>
    <col min="10246" max="10246" width="11.5703125" style="194" customWidth="1"/>
    <col min="10247" max="10247" width="9" style="194" customWidth="1"/>
    <col min="10248" max="10248" width="11.28515625" style="194" customWidth="1"/>
    <col min="10249" max="10249" width="8.140625" style="194" customWidth="1"/>
    <col min="10250" max="10250" width="11.42578125" style="194" customWidth="1"/>
    <col min="10251" max="10251" width="8.140625" style="194" customWidth="1"/>
    <col min="10252" max="10252" width="12.140625" style="194" customWidth="1"/>
    <col min="10253" max="10253" width="8.5703125" style="194" customWidth="1"/>
    <col min="10254" max="10254" width="11.28515625" style="194" customWidth="1"/>
    <col min="10255" max="10255" width="8.28515625" style="194" customWidth="1"/>
    <col min="10256" max="10256" width="11.42578125" style="194" customWidth="1"/>
    <col min="10257" max="10257" width="10.140625" style="194" bestFit="1" customWidth="1"/>
    <col min="10258" max="10496" width="9.140625" style="194"/>
    <col min="10497" max="10497" width="3.7109375" style="194" customWidth="1"/>
    <col min="10498" max="10498" width="51.140625" style="194" customWidth="1"/>
    <col min="10499" max="10499" width="8.7109375" style="194" customWidth="1"/>
    <col min="10500" max="10500" width="11.42578125" style="194" customWidth="1"/>
    <col min="10501" max="10501" width="9.7109375" style="194" customWidth="1"/>
    <col min="10502" max="10502" width="11.5703125" style="194" customWidth="1"/>
    <col min="10503" max="10503" width="9" style="194" customWidth="1"/>
    <col min="10504" max="10504" width="11.28515625" style="194" customWidth="1"/>
    <col min="10505" max="10505" width="8.140625" style="194" customWidth="1"/>
    <col min="10506" max="10506" width="11.42578125" style="194" customWidth="1"/>
    <col min="10507" max="10507" width="8.140625" style="194" customWidth="1"/>
    <col min="10508" max="10508" width="12.140625" style="194" customWidth="1"/>
    <col min="10509" max="10509" width="8.5703125" style="194" customWidth="1"/>
    <col min="10510" max="10510" width="11.28515625" style="194" customWidth="1"/>
    <col min="10511" max="10511" width="8.28515625" style="194" customWidth="1"/>
    <col min="10512" max="10512" width="11.42578125" style="194" customWidth="1"/>
    <col min="10513" max="10513" width="10.140625" style="194" bestFit="1" customWidth="1"/>
    <col min="10514" max="10752" width="9.140625" style="194"/>
    <col min="10753" max="10753" width="3.7109375" style="194" customWidth="1"/>
    <col min="10754" max="10754" width="51.140625" style="194" customWidth="1"/>
    <col min="10755" max="10755" width="8.7109375" style="194" customWidth="1"/>
    <col min="10756" max="10756" width="11.42578125" style="194" customWidth="1"/>
    <col min="10757" max="10757" width="9.7109375" style="194" customWidth="1"/>
    <col min="10758" max="10758" width="11.5703125" style="194" customWidth="1"/>
    <col min="10759" max="10759" width="9" style="194" customWidth="1"/>
    <col min="10760" max="10760" width="11.28515625" style="194" customWidth="1"/>
    <col min="10761" max="10761" width="8.140625" style="194" customWidth="1"/>
    <col min="10762" max="10762" width="11.42578125" style="194" customWidth="1"/>
    <col min="10763" max="10763" width="8.140625" style="194" customWidth="1"/>
    <col min="10764" max="10764" width="12.140625" style="194" customWidth="1"/>
    <col min="10765" max="10765" width="8.5703125" style="194" customWidth="1"/>
    <col min="10766" max="10766" width="11.28515625" style="194" customWidth="1"/>
    <col min="10767" max="10767" width="8.28515625" style="194" customWidth="1"/>
    <col min="10768" max="10768" width="11.42578125" style="194" customWidth="1"/>
    <col min="10769" max="10769" width="10.140625" style="194" bestFit="1" customWidth="1"/>
    <col min="10770" max="11008" width="9.140625" style="194"/>
    <col min="11009" max="11009" width="3.7109375" style="194" customWidth="1"/>
    <col min="11010" max="11010" width="51.140625" style="194" customWidth="1"/>
    <col min="11011" max="11011" width="8.7109375" style="194" customWidth="1"/>
    <col min="11012" max="11012" width="11.42578125" style="194" customWidth="1"/>
    <col min="11013" max="11013" width="9.7109375" style="194" customWidth="1"/>
    <col min="11014" max="11014" width="11.5703125" style="194" customWidth="1"/>
    <col min="11015" max="11015" width="9" style="194" customWidth="1"/>
    <col min="11016" max="11016" width="11.28515625" style="194" customWidth="1"/>
    <col min="11017" max="11017" width="8.140625" style="194" customWidth="1"/>
    <col min="11018" max="11018" width="11.42578125" style="194" customWidth="1"/>
    <col min="11019" max="11019" width="8.140625" style="194" customWidth="1"/>
    <col min="11020" max="11020" width="12.140625" style="194" customWidth="1"/>
    <col min="11021" max="11021" width="8.5703125" style="194" customWidth="1"/>
    <col min="11022" max="11022" width="11.28515625" style="194" customWidth="1"/>
    <col min="11023" max="11023" width="8.28515625" style="194" customWidth="1"/>
    <col min="11024" max="11024" width="11.42578125" style="194" customWidth="1"/>
    <col min="11025" max="11025" width="10.140625" style="194" bestFit="1" customWidth="1"/>
    <col min="11026" max="11264" width="9.140625" style="194"/>
    <col min="11265" max="11265" width="3.7109375" style="194" customWidth="1"/>
    <col min="11266" max="11266" width="51.140625" style="194" customWidth="1"/>
    <col min="11267" max="11267" width="8.7109375" style="194" customWidth="1"/>
    <col min="11268" max="11268" width="11.42578125" style="194" customWidth="1"/>
    <col min="11269" max="11269" width="9.7109375" style="194" customWidth="1"/>
    <col min="11270" max="11270" width="11.5703125" style="194" customWidth="1"/>
    <col min="11271" max="11271" width="9" style="194" customWidth="1"/>
    <col min="11272" max="11272" width="11.28515625" style="194" customWidth="1"/>
    <col min="11273" max="11273" width="8.140625" style="194" customWidth="1"/>
    <col min="11274" max="11274" width="11.42578125" style="194" customWidth="1"/>
    <col min="11275" max="11275" width="8.140625" style="194" customWidth="1"/>
    <col min="11276" max="11276" width="12.140625" style="194" customWidth="1"/>
    <col min="11277" max="11277" width="8.5703125" style="194" customWidth="1"/>
    <col min="11278" max="11278" width="11.28515625" style="194" customWidth="1"/>
    <col min="11279" max="11279" width="8.28515625" style="194" customWidth="1"/>
    <col min="11280" max="11280" width="11.42578125" style="194" customWidth="1"/>
    <col min="11281" max="11281" width="10.140625" style="194" bestFit="1" customWidth="1"/>
    <col min="11282" max="11520" width="9.140625" style="194"/>
    <col min="11521" max="11521" width="3.7109375" style="194" customWidth="1"/>
    <col min="11522" max="11522" width="51.140625" style="194" customWidth="1"/>
    <col min="11523" max="11523" width="8.7109375" style="194" customWidth="1"/>
    <col min="11524" max="11524" width="11.42578125" style="194" customWidth="1"/>
    <col min="11525" max="11525" width="9.7109375" style="194" customWidth="1"/>
    <col min="11526" max="11526" width="11.5703125" style="194" customWidth="1"/>
    <col min="11527" max="11527" width="9" style="194" customWidth="1"/>
    <col min="11528" max="11528" width="11.28515625" style="194" customWidth="1"/>
    <col min="11529" max="11529" width="8.140625" style="194" customWidth="1"/>
    <col min="11530" max="11530" width="11.42578125" style="194" customWidth="1"/>
    <col min="11531" max="11531" width="8.140625" style="194" customWidth="1"/>
    <col min="11532" max="11532" width="12.140625" style="194" customWidth="1"/>
    <col min="11533" max="11533" width="8.5703125" style="194" customWidth="1"/>
    <col min="11534" max="11534" width="11.28515625" style="194" customWidth="1"/>
    <col min="11535" max="11535" width="8.28515625" style="194" customWidth="1"/>
    <col min="11536" max="11536" width="11.42578125" style="194" customWidth="1"/>
    <col min="11537" max="11537" width="10.140625" style="194" bestFit="1" customWidth="1"/>
    <col min="11538" max="11776" width="9.140625" style="194"/>
    <col min="11777" max="11777" width="3.7109375" style="194" customWidth="1"/>
    <col min="11778" max="11778" width="51.140625" style="194" customWidth="1"/>
    <col min="11779" max="11779" width="8.7109375" style="194" customWidth="1"/>
    <col min="11780" max="11780" width="11.42578125" style="194" customWidth="1"/>
    <col min="11781" max="11781" width="9.7109375" style="194" customWidth="1"/>
    <col min="11782" max="11782" width="11.5703125" style="194" customWidth="1"/>
    <col min="11783" max="11783" width="9" style="194" customWidth="1"/>
    <col min="11784" max="11784" width="11.28515625" style="194" customWidth="1"/>
    <col min="11785" max="11785" width="8.140625" style="194" customWidth="1"/>
    <col min="11786" max="11786" width="11.42578125" style="194" customWidth="1"/>
    <col min="11787" max="11787" width="8.140625" style="194" customWidth="1"/>
    <col min="11788" max="11788" width="12.140625" style="194" customWidth="1"/>
    <col min="11789" max="11789" width="8.5703125" style="194" customWidth="1"/>
    <col min="11790" max="11790" width="11.28515625" style="194" customWidth="1"/>
    <col min="11791" max="11791" width="8.28515625" style="194" customWidth="1"/>
    <col min="11792" max="11792" width="11.42578125" style="194" customWidth="1"/>
    <col min="11793" max="11793" width="10.140625" style="194" bestFit="1" customWidth="1"/>
    <col min="11794" max="12032" width="9.140625" style="194"/>
    <col min="12033" max="12033" width="3.7109375" style="194" customWidth="1"/>
    <col min="12034" max="12034" width="51.140625" style="194" customWidth="1"/>
    <col min="12035" max="12035" width="8.7109375" style="194" customWidth="1"/>
    <col min="12036" max="12036" width="11.42578125" style="194" customWidth="1"/>
    <col min="12037" max="12037" width="9.7109375" style="194" customWidth="1"/>
    <col min="12038" max="12038" width="11.5703125" style="194" customWidth="1"/>
    <col min="12039" max="12039" width="9" style="194" customWidth="1"/>
    <col min="12040" max="12040" width="11.28515625" style="194" customWidth="1"/>
    <col min="12041" max="12041" width="8.140625" style="194" customWidth="1"/>
    <col min="12042" max="12042" width="11.42578125" style="194" customWidth="1"/>
    <col min="12043" max="12043" width="8.140625" style="194" customWidth="1"/>
    <col min="12044" max="12044" width="12.140625" style="194" customWidth="1"/>
    <col min="12045" max="12045" width="8.5703125" style="194" customWidth="1"/>
    <col min="12046" max="12046" width="11.28515625" style="194" customWidth="1"/>
    <col min="12047" max="12047" width="8.28515625" style="194" customWidth="1"/>
    <col min="12048" max="12048" width="11.42578125" style="194" customWidth="1"/>
    <col min="12049" max="12049" width="10.140625" style="194" bestFit="1" customWidth="1"/>
    <col min="12050" max="12288" width="9.140625" style="194"/>
    <col min="12289" max="12289" width="3.7109375" style="194" customWidth="1"/>
    <col min="12290" max="12290" width="51.140625" style="194" customWidth="1"/>
    <col min="12291" max="12291" width="8.7109375" style="194" customWidth="1"/>
    <col min="12292" max="12292" width="11.42578125" style="194" customWidth="1"/>
    <col min="12293" max="12293" width="9.7109375" style="194" customWidth="1"/>
    <col min="12294" max="12294" width="11.5703125" style="194" customWidth="1"/>
    <col min="12295" max="12295" width="9" style="194" customWidth="1"/>
    <col min="12296" max="12296" width="11.28515625" style="194" customWidth="1"/>
    <col min="12297" max="12297" width="8.140625" style="194" customWidth="1"/>
    <col min="12298" max="12298" width="11.42578125" style="194" customWidth="1"/>
    <col min="12299" max="12299" width="8.140625" style="194" customWidth="1"/>
    <col min="12300" max="12300" width="12.140625" style="194" customWidth="1"/>
    <col min="12301" max="12301" width="8.5703125" style="194" customWidth="1"/>
    <col min="12302" max="12302" width="11.28515625" style="194" customWidth="1"/>
    <col min="12303" max="12303" width="8.28515625" style="194" customWidth="1"/>
    <col min="12304" max="12304" width="11.42578125" style="194" customWidth="1"/>
    <col min="12305" max="12305" width="10.140625" style="194" bestFit="1" customWidth="1"/>
    <col min="12306" max="12544" width="9.140625" style="194"/>
    <col min="12545" max="12545" width="3.7109375" style="194" customWidth="1"/>
    <col min="12546" max="12546" width="51.140625" style="194" customWidth="1"/>
    <col min="12547" max="12547" width="8.7109375" style="194" customWidth="1"/>
    <col min="12548" max="12548" width="11.42578125" style="194" customWidth="1"/>
    <col min="12549" max="12549" width="9.7109375" style="194" customWidth="1"/>
    <col min="12550" max="12550" width="11.5703125" style="194" customWidth="1"/>
    <col min="12551" max="12551" width="9" style="194" customWidth="1"/>
    <col min="12552" max="12552" width="11.28515625" style="194" customWidth="1"/>
    <col min="12553" max="12553" width="8.140625" style="194" customWidth="1"/>
    <col min="12554" max="12554" width="11.42578125" style="194" customWidth="1"/>
    <col min="12555" max="12555" width="8.140625" style="194" customWidth="1"/>
    <col min="12556" max="12556" width="12.140625" style="194" customWidth="1"/>
    <col min="12557" max="12557" width="8.5703125" style="194" customWidth="1"/>
    <col min="12558" max="12558" width="11.28515625" style="194" customWidth="1"/>
    <col min="12559" max="12559" width="8.28515625" style="194" customWidth="1"/>
    <col min="12560" max="12560" width="11.42578125" style="194" customWidth="1"/>
    <col min="12561" max="12561" width="10.140625" style="194" bestFit="1" customWidth="1"/>
    <col min="12562" max="12800" width="9.140625" style="194"/>
    <col min="12801" max="12801" width="3.7109375" style="194" customWidth="1"/>
    <col min="12802" max="12802" width="51.140625" style="194" customWidth="1"/>
    <col min="12803" max="12803" width="8.7109375" style="194" customWidth="1"/>
    <col min="12804" max="12804" width="11.42578125" style="194" customWidth="1"/>
    <col min="12805" max="12805" width="9.7109375" style="194" customWidth="1"/>
    <col min="12806" max="12806" width="11.5703125" style="194" customWidth="1"/>
    <col min="12807" max="12807" width="9" style="194" customWidth="1"/>
    <col min="12808" max="12808" width="11.28515625" style="194" customWidth="1"/>
    <col min="12809" max="12809" width="8.140625" style="194" customWidth="1"/>
    <col min="12810" max="12810" width="11.42578125" style="194" customWidth="1"/>
    <col min="12811" max="12811" width="8.140625" style="194" customWidth="1"/>
    <col min="12812" max="12812" width="12.140625" style="194" customWidth="1"/>
    <col min="12813" max="12813" width="8.5703125" style="194" customWidth="1"/>
    <col min="12814" max="12814" width="11.28515625" style="194" customWidth="1"/>
    <col min="12815" max="12815" width="8.28515625" style="194" customWidth="1"/>
    <col min="12816" max="12816" width="11.42578125" style="194" customWidth="1"/>
    <col min="12817" max="12817" width="10.140625" style="194" bestFit="1" customWidth="1"/>
    <col min="12818" max="13056" width="9.140625" style="194"/>
    <col min="13057" max="13057" width="3.7109375" style="194" customWidth="1"/>
    <col min="13058" max="13058" width="51.140625" style="194" customWidth="1"/>
    <col min="13059" max="13059" width="8.7109375" style="194" customWidth="1"/>
    <col min="13060" max="13060" width="11.42578125" style="194" customWidth="1"/>
    <col min="13061" max="13061" width="9.7109375" style="194" customWidth="1"/>
    <col min="13062" max="13062" width="11.5703125" style="194" customWidth="1"/>
    <col min="13063" max="13063" width="9" style="194" customWidth="1"/>
    <col min="13064" max="13064" width="11.28515625" style="194" customWidth="1"/>
    <col min="13065" max="13065" width="8.140625" style="194" customWidth="1"/>
    <col min="13066" max="13066" width="11.42578125" style="194" customWidth="1"/>
    <col min="13067" max="13067" width="8.140625" style="194" customWidth="1"/>
    <col min="13068" max="13068" width="12.140625" style="194" customWidth="1"/>
    <col min="13069" max="13069" width="8.5703125" style="194" customWidth="1"/>
    <col min="13070" max="13070" width="11.28515625" style="194" customWidth="1"/>
    <col min="13071" max="13071" width="8.28515625" style="194" customWidth="1"/>
    <col min="13072" max="13072" width="11.42578125" style="194" customWidth="1"/>
    <col min="13073" max="13073" width="10.140625" style="194" bestFit="1" customWidth="1"/>
    <col min="13074" max="13312" width="9.140625" style="194"/>
    <col min="13313" max="13313" width="3.7109375" style="194" customWidth="1"/>
    <col min="13314" max="13314" width="51.140625" style="194" customWidth="1"/>
    <col min="13315" max="13315" width="8.7109375" style="194" customWidth="1"/>
    <col min="13316" max="13316" width="11.42578125" style="194" customWidth="1"/>
    <col min="13317" max="13317" width="9.7109375" style="194" customWidth="1"/>
    <col min="13318" max="13318" width="11.5703125" style="194" customWidth="1"/>
    <col min="13319" max="13319" width="9" style="194" customWidth="1"/>
    <col min="13320" max="13320" width="11.28515625" style="194" customWidth="1"/>
    <col min="13321" max="13321" width="8.140625" style="194" customWidth="1"/>
    <col min="13322" max="13322" width="11.42578125" style="194" customWidth="1"/>
    <col min="13323" max="13323" width="8.140625" style="194" customWidth="1"/>
    <col min="13324" max="13324" width="12.140625" style="194" customWidth="1"/>
    <col min="13325" max="13325" width="8.5703125" style="194" customWidth="1"/>
    <col min="13326" max="13326" width="11.28515625" style="194" customWidth="1"/>
    <col min="13327" max="13327" width="8.28515625" style="194" customWidth="1"/>
    <col min="13328" max="13328" width="11.42578125" style="194" customWidth="1"/>
    <col min="13329" max="13329" width="10.140625" style="194" bestFit="1" customWidth="1"/>
    <col min="13330" max="13568" width="9.140625" style="194"/>
    <col min="13569" max="13569" width="3.7109375" style="194" customWidth="1"/>
    <col min="13570" max="13570" width="51.140625" style="194" customWidth="1"/>
    <col min="13571" max="13571" width="8.7109375" style="194" customWidth="1"/>
    <col min="13572" max="13572" width="11.42578125" style="194" customWidth="1"/>
    <col min="13573" max="13573" width="9.7109375" style="194" customWidth="1"/>
    <col min="13574" max="13574" width="11.5703125" style="194" customWidth="1"/>
    <col min="13575" max="13575" width="9" style="194" customWidth="1"/>
    <col min="13576" max="13576" width="11.28515625" style="194" customWidth="1"/>
    <col min="13577" max="13577" width="8.140625" style="194" customWidth="1"/>
    <col min="13578" max="13578" width="11.42578125" style="194" customWidth="1"/>
    <col min="13579" max="13579" width="8.140625" style="194" customWidth="1"/>
    <col min="13580" max="13580" width="12.140625" style="194" customWidth="1"/>
    <col min="13581" max="13581" width="8.5703125" style="194" customWidth="1"/>
    <col min="13582" max="13582" width="11.28515625" style="194" customWidth="1"/>
    <col min="13583" max="13583" width="8.28515625" style="194" customWidth="1"/>
    <col min="13584" max="13584" width="11.42578125" style="194" customWidth="1"/>
    <col min="13585" max="13585" width="10.140625" style="194" bestFit="1" customWidth="1"/>
    <col min="13586" max="13824" width="9.140625" style="194"/>
    <col min="13825" max="13825" width="3.7109375" style="194" customWidth="1"/>
    <col min="13826" max="13826" width="51.140625" style="194" customWidth="1"/>
    <col min="13827" max="13827" width="8.7109375" style="194" customWidth="1"/>
    <col min="13828" max="13828" width="11.42578125" style="194" customWidth="1"/>
    <col min="13829" max="13829" width="9.7109375" style="194" customWidth="1"/>
    <col min="13830" max="13830" width="11.5703125" style="194" customWidth="1"/>
    <col min="13831" max="13831" width="9" style="194" customWidth="1"/>
    <col min="13832" max="13832" width="11.28515625" style="194" customWidth="1"/>
    <col min="13833" max="13833" width="8.140625" style="194" customWidth="1"/>
    <col min="13834" max="13834" width="11.42578125" style="194" customWidth="1"/>
    <col min="13835" max="13835" width="8.140625" style="194" customWidth="1"/>
    <col min="13836" max="13836" width="12.140625" style="194" customWidth="1"/>
    <col min="13837" max="13837" width="8.5703125" style="194" customWidth="1"/>
    <col min="13838" max="13838" width="11.28515625" style="194" customWidth="1"/>
    <col min="13839" max="13839" width="8.28515625" style="194" customWidth="1"/>
    <col min="13840" max="13840" width="11.42578125" style="194" customWidth="1"/>
    <col min="13841" max="13841" width="10.140625" style="194" bestFit="1" customWidth="1"/>
    <col min="13842" max="14080" width="9.140625" style="194"/>
    <col min="14081" max="14081" width="3.7109375" style="194" customWidth="1"/>
    <col min="14082" max="14082" width="51.140625" style="194" customWidth="1"/>
    <col min="14083" max="14083" width="8.7109375" style="194" customWidth="1"/>
    <col min="14084" max="14084" width="11.42578125" style="194" customWidth="1"/>
    <col min="14085" max="14085" width="9.7109375" style="194" customWidth="1"/>
    <col min="14086" max="14086" width="11.5703125" style="194" customWidth="1"/>
    <col min="14087" max="14087" width="9" style="194" customWidth="1"/>
    <col min="14088" max="14088" width="11.28515625" style="194" customWidth="1"/>
    <col min="14089" max="14089" width="8.140625" style="194" customWidth="1"/>
    <col min="14090" max="14090" width="11.42578125" style="194" customWidth="1"/>
    <col min="14091" max="14091" width="8.140625" style="194" customWidth="1"/>
    <col min="14092" max="14092" width="12.140625" style="194" customWidth="1"/>
    <col min="14093" max="14093" width="8.5703125" style="194" customWidth="1"/>
    <col min="14094" max="14094" width="11.28515625" style="194" customWidth="1"/>
    <col min="14095" max="14095" width="8.28515625" style="194" customWidth="1"/>
    <col min="14096" max="14096" width="11.42578125" style="194" customWidth="1"/>
    <col min="14097" max="14097" width="10.140625" style="194" bestFit="1" customWidth="1"/>
    <col min="14098" max="14336" width="9.140625" style="194"/>
    <col min="14337" max="14337" width="3.7109375" style="194" customWidth="1"/>
    <col min="14338" max="14338" width="51.140625" style="194" customWidth="1"/>
    <col min="14339" max="14339" width="8.7109375" style="194" customWidth="1"/>
    <col min="14340" max="14340" width="11.42578125" style="194" customWidth="1"/>
    <col min="14341" max="14341" width="9.7109375" style="194" customWidth="1"/>
    <col min="14342" max="14342" width="11.5703125" style="194" customWidth="1"/>
    <col min="14343" max="14343" width="9" style="194" customWidth="1"/>
    <col min="14344" max="14344" width="11.28515625" style="194" customWidth="1"/>
    <col min="14345" max="14345" width="8.140625" style="194" customWidth="1"/>
    <col min="14346" max="14346" width="11.42578125" style="194" customWidth="1"/>
    <col min="14347" max="14347" width="8.140625" style="194" customWidth="1"/>
    <col min="14348" max="14348" width="12.140625" style="194" customWidth="1"/>
    <col min="14349" max="14349" width="8.5703125" style="194" customWidth="1"/>
    <col min="14350" max="14350" width="11.28515625" style="194" customWidth="1"/>
    <col min="14351" max="14351" width="8.28515625" style="194" customWidth="1"/>
    <col min="14352" max="14352" width="11.42578125" style="194" customWidth="1"/>
    <col min="14353" max="14353" width="10.140625" style="194" bestFit="1" customWidth="1"/>
    <col min="14354" max="14592" width="9.140625" style="194"/>
    <col min="14593" max="14593" width="3.7109375" style="194" customWidth="1"/>
    <col min="14594" max="14594" width="51.140625" style="194" customWidth="1"/>
    <col min="14595" max="14595" width="8.7109375" style="194" customWidth="1"/>
    <col min="14596" max="14596" width="11.42578125" style="194" customWidth="1"/>
    <col min="14597" max="14597" width="9.7109375" style="194" customWidth="1"/>
    <col min="14598" max="14598" width="11.5703125" style="194" customWidth="1"/>
    <col min="14599" max="14599" width="9" style="194" customWidth="1"/>
    <col min="14600" max="14600" width="11.28515625" style="194" customWidth="1"/>
    <col min="14601" max="14601" width="8.140625" style="194" customWidth="1"/>
    <col min="14602" max="14602" width="11.42578125" style="194" customWidth="1"/>
    <col min="14603" max="14603" width="8.140625" style="194" customWidth="1"/>
    <col min="14604" max="14604" width="12.140625" style="194" customWidth="1"/>
    <col min="14605" max="14605" width="8.5703125" style="194" customWidth="1"/>
    <col min="14606" max="14606" width="11.28515625" style="194" customWidth="1"/>
    <col min="14607" max="14607" width="8.28515625" style="194" customWidth="1"/>
    <col min="14608" max="14608" width="11.42578125" style="194" customWidth="1"/>
    <col min="14609" max="14609" width="10.140625" style="194" bestFit="1" customWidth="1"/>
    <col min="14610" max="14848" width="9.140625" style="194"/>
    <col min="14849" max="14849" width="3.7109375" style="194" customWidth="1"/>
    <col min="14850" max="14850" width="51.140625" style="194" customWidth="1"/>
    <col min="14851" max="14851" width="8.7109375" style="194" customWidth="1"/>
    <col min="14852" max="14852" width="11.42578125" style="194" customWidth="1"/>
    <col min="14853" max="14853" width="9.7109375" style="194" customWidth="1"/>
    <col min="14854" max="14854" width="11.5703125" style="194" customWidth="1"/>
    <col min="14855" max="14855" width="9" style="194" customWidth="1"/>
    <col min="14856" max="14856" width="11.28515625" style="194" customWidth="1"/>
    <col min="14857" max="14857" width="8.140625" style="194" customWidth="1"/>
    <col min="14858" max="14858" width="11.42578125" style="194" customWidth="1"/>
    <col min="14859" max="14859" width="8.140625" style="194" customWidth="1"/>
    <col min="14860" max="14860" width="12.140625" style="194" customWidth="1"/>
    <col min="14861" max="14861" width="8.5703125" style="194" customWidth="1"/>
    <col min="14862" max="14862" width="11.28515625" style="194" customWidth="1"/>
    <col min="14863" max="14863" width="8.28515625" style="194" customWidth="1"/>
    <col min="14864" max="14864" width="11.42578125" style="194" customWidth="1"/>
    <col min="14865" max="14865" width="10.140625" style="194" bestFit="1" customWidth="1"/>
    <col min="14866" max="15104" width="9.140625" style="194"/>
    <col min="15105" max="15105" width="3.7109375" style="194" customWidth="1"/>
    <col min="15106" max="15106" width="51.140625" style="194" customWidth="1"/>
    <col min="15107" max="15107" width="8.7109375" style="194" customWidth="1"/>
    <col min="15108" max="15108" width="11.42578125" style="194" customWidth="1"/>
    <col min="15109" max="15109" width="9.7109375" style="194" customWidth="1"/>
    <col min="15110" max="15110" width="11.5703125" style="194" customWidth="1"/>
    <col min="15111" max="15111" width="9" style="194" customWidth="1"/>
    <col min="15112" max="15112" width="11.28515625" style="194" customWidth="1"/>
    <col min="15113" max="15113" width="8.140625" style="194" customWidth="1"/>
    <col min="15114" max="15114" width="11.42578125" style="194" customWidth="1"/>
    <col min="15115" max="15115" width="8.140625" style="194" customWidth="1"/>
    <col min="15116" max="15116" width="12.140625" style="194" customWidth="1"/>
    <col min="15117" max="15117" width="8.5703125" style="194" customWidth="1"/>
    <col min="15118" max="15118" width="11.28515625" style="194" customWidth="1"/>
    <col min="15119" max="15119" width="8.28515625" style="194" customWidth="1"/>
    <col min="15120" max="15120" width="11.42578125" style="194" customWidth="1"/>
    <col min="15121" max="15121" width="10.140625" style="194" bestFit="1" customWidth="1"/>
    <col min="15122" max="15360" width="9.140625" style="194"/>
    <col min="15361" max="15361" width="3.7109375" style="194" customWidth="1"/>
    <col min="15362" max="15362" width="51.140625" style="194" customWidth="1"/>
    <col min="15363" max="15363" width="8.7109375" style="194" customWidth="1"/>
    <col min="15364" max="15364" width="11.42578125" style="194" customWidth="1"/>
    <col min="15365" max="15365" width="9.7109375" style="194" customWidth="1"/>
    <col min="15366" max="15366" width="11.5703125" style="194" customWidth="1"/>
    <col min="15367" max="15367" width="9" style="194" customWidth="1"/>
    <col min="15368" max="15368" width="11.28515625" style="194" customWidth="1"/>
    <col min="15369" max="15369" width="8.140625" style="194" customWidth="1"/>
    <col min="15370" max="15370" width="11.42578125" style="194" customWidth="1"/>
    <col min="15371" max="15371" width="8.140625" style="194" customWidth="1"/>
    <col min="15372" max="15372" width="12.140625" style="194" customWidth="1"/>
    <col min="15373" max="15373" width="8.5703125" style="194" customWidth="1"/>
    <col min="15374" max="15374" width="11.28515625" style="194" customWidth="1"/>
    <col min="15375" max="15375" width="8.28515625" style="194" customWidth="1"/>
    <col min="15376" max="15376" width="11.42578125" style="194" customWidth="1"/>
    <col min="15377" max="15377" width="10.140625" style="194" bestFit="1" customWidth="1"/>
    <col min="15378" max="15616" width="9.140625" style="194"/>
    <col min="15617" max="15617" width="3.7109375" style="194" customWidth="1"/>
    <col min="15618" max="15618" width="51.140625" style="194" customWidth="1"/>
    <col min="15619" max="15619" width="8.7109375" style="194" customWidth="1"/>
    <col min="15620" max="15620" width="11.42578125" style="194" customWidth="1"/>
    <col min="15621" max="15621" width="9.7109375" style="194" customWidth="1"/>
    <col min="15622" max="15622" width="11.5703125" style="194" customWidth="1"/>
    <col min="15623" max="15623" width="9" style="194" customWidth="1"/>
    <col min="15624" max="15624" width="11.28515625" style="194" customWidth="1"/>
    <col min="15625" max="15625" width="8.140625" style="194" customWidth="1"/>
    <col min="15626" max="15626" width="11.42578125" style="194" customWidth="1"/>
    <col min="15627" max="15627" width="8.140625" style="194" customWidth="1"/>
    <col min="15628" max="15628" width="12.140625" style="194" customWidth="1"/>
    <col min="15629" max="15629" width="8.5703125" style="194" customWidth="1"/>
    <col min="15630" max="15630" width="11.28515625" style="194" customWidth="1"/>
    <col min="15631" max="15631" width="8.28515625" style="194" customWidth="1"/>
    <col min="15632" max="15632" width="11.42578125" style="194" customWidth="1"/>
    <col min="15633" max="15633" width="10.140625" style="194" bestFit="1" customWidth="1"/>
    <col min="15634" max="15872" width="9.140625" style="194"/>
    <col min="15873" max="15873" width="3.7109375" style="194" customWidth="1"/>
    <col min="15874" max="15874" width="51.140625" style="194" customWidth="1"/>
    <col min="15875" max="15875" width="8.7109375" style="194" customWidth="1"/>
    <col min="15876" max="15876" width="11.42578125" style="194" customWidth="1"/>
    <col min="15877" max="15877" width="9.7109375" style="194" customWidth="1"/>
    <col min="15878" max="15878" width="11.5703125" style="194" customWidth="1"/>
    <col min="15879" max="15879" width="9" style="194" customWidth="1"/>
    <col min="15880" max="15880" width="11.28515625" style="194" customWidth="1"/>
    <col min="15881" max="15881" width="8.140625" style="194" customWidth="1"/>
    <col min="15882" max="15882" width="11.42578125" style="194" customWidth="1"/>
    <col min="15883" max="15883" width="8.140625" style="194" customWidth="1"/>
    <col min="15884" max="15884" width="12.140625" style="194" customWidth="1"/>
    <col min="15885" max="15885" width="8.5703125" style="194" customWidth="1"/>
    <col min="15886" max="15886" width="11.28515625" style="194" customWidth="1"/>
    <col min="15887" max="15887" width="8.28515625" style="194" customWidth="1"/>
    <col min="15888" max="15888" width="11.42578125" style="194" customWidth="1"/>
    <col min="15889" max="15889" width="10.140625" style="194" bestFit="1" customWidth="1"/>
    <col min="15890" max="16128" width="9.140625" style="194"/>
    <col min="16129" max="16129" width="3.7109375" style="194" customWidth="1"/>
    <col min="16130" max="16130" width="51.140625" style="194" customWidth="1"/>
    <col min="16131" max="16131" width="8.7109375" style="194" customWidth="1"/>
    <col min="16132" max="16132" width="11.42578125" style="194" customWidth="1"/>
    <col min="16133" max="16133" width="9.7109375" style="194" customWidth="1"/>
    <col min="16134" max="16134" width="11.5703125" style="194" customWidth="1"/>
    <col min="16135" max="16135" width="9" style="194" customWidth="1"/>
    <col min="16136" max="16136" width="11.28515625" style="194" customWidth="1"/>
    <col min="16137" max="16137" width="8.140625" style="194" customWidth="1"/>
    <col min="16138" max="16138" width="11.42578125" style="194" customWidth="1"/>
    <col min="16139" max="16139" width="8.140625" style="194" customWidth="1"/>
    <col min="16140" max="16140" width="12.140625" style="194" customWidth="1"/>
    <col min="16141" max="16141" width="8.5703125" style="194" customWidth="1"/>
    <col min="16142" max="16142" width="11.28515625" style="194" customWidth="1"/>
    <col min="16143" max="16143" width="8.28515625" style="194" customWidth="1"/>
    <col min="16144" max="16144" width="11.42578125" style="194" customWidth="1"/>
    <col min="16145" max="16145" width="10.140625" style="194" bestFit="1" customWidth="1"/>
    <col min="16146" max="16384" width="9.140625" style="194"/>
  </cols>
  <sheetData>
    <row r="1" spans="1:16" ht="15.75" customHeight="1">
      <c r="A1" s="661" t="s">
        <v>607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3"/>
    </row>
    <row r="2" spans="1:16" ht="15" customHeight="1">
      <c r="A2" s="664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6"/>
    </row>
    <row r="3" spans="1:16" ht="18" customHeight="1">
      <c r="A3" s="667" t="s">
        <v>608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9"/>
    </row>
    <row r="4" spans="1:16" ht="15" customHeight="1">
      <c r="A4" s="670" t="s">
        <v>609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/>
    </row>
    <row r="5" spans="1:16" ht="15.75" customHeight="1" thickBot="1">
      <c r="A5" s="673"/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5"/>
    </row>
    <row r="6" spans="1:16" ht="13.5" thickBot="1">
      <c r="A6" s="251" t="s">
        <v>591</v>
      </c>
      <c r="B6" s="252" t="s">
        <v>592</v>
      </c>
      <c r="C6" s="250" t="s">
        <v>593</v>
      </c>
      <c r="D6" s="200" t="s">
        <v>594</v>
      </c>
      <c r="E6" s="677" t="s">
        <v>595</v>
      </c>
      <c r="F6" s="678"/>
      <c r="G6" s="677" t="s">
        <v>596</v>
      </c>
      <c r="H6" s="678"/>
      <c r="I6" s="677" t="s">
        <v>597</v>
      </c>
      <c r="J6" s="678"/>
      <c r="K6" s="677" t="s">
        <v>598</v>
      </c>
      <c r="L6" s="679"/>
      <c r="M6" s="680" t="s">
        <v>599</v>
      </c>
      <c r="N6" s="680"/>
      <c r="O6" s="680" t="s">
        <v>600</v>
      </c>
      <c r="P6" s="681"/>
    </row>
    <row r="7" spans="1:16" ht="16.5" thickBot="1">
      <c r="A7" s="196"/>
      <c r="B7" s="238"/>
      <c r="C7" s="197" t="s">
        <v>601</v>
      </c>
      <c r="D7" s="198"/>
      <c r="E7" s="197" t="s">
        <v>601</v>
      </c>
      <c r="F7" s="195" t="s">
        <v>594</v>
      </c>
      <c r="G7" s="197" t="s">
        <v>601</v>
      </c>
      <c r="H7" s="195" t="s">
        <v>594</v>
      </c>
      <c r="I7" s="197" t="s">
        <v>601</v>
      </c>
      <c r="J7" s="195" t="s">
        <v>594</v>
      </c>
      <c r="K7" s="197" t="s">
        <v>601</v>
      </c>
      <c r="L7" s="195" t="s">
        <v>594</v>
      </c>
      <c r="M7" s="199" t="s">
        <v>601</v>
      </c>
      <c r="N7" s="200" t="s">
        <v>594</v>
      </c>
      <c r="O7" s="201" t="s">
        <v>601</v>
      </c>
      <c r="P7" s="253" t="s">
        <v>594</v>
      </c>
    </row>
    <row r="8" spans="1:16" ht="12.75">
      <c r="A8" s="270">
        <v>1</v>
      </c>
      <c r="B8" s="267" t="str">
        <f>'[1]Planilha 2014'!D12</f>
        <v>MOBILIZAÇÃO - CANTEIRO DE OBRAS - DEMOLIÇÕES</v>
      </c>
      <c r="C8" s="202">
        <f>D8/D$23</f>
        <v>2.0109639969962613E-3</v>
      </c>
      <c r="D8" s="203">
        <f>'7º MEDIÇÃO'!P14</f>
        <v>731.74</v>
      </c>
      <c r="E8" s="204"/>
      <c r="F8" s="205">
        <f>E8*D8</f>
        <v>0</v>
      </c>
      <c r="G8" s="204"/>
      <c r="H8" s="205">
        <f>G8*D8</f>
        <v>0</v>
      </c>
      <c r="I8" s="204"/>
      <c r="J8" s="206">
        <f>I8*D8</f>
        <v>0</v>
      </c>
      <c r="K8" s="207"/>
      <c r="L8" s="206">
        <f>K8*D8</f>
        <v>0</v>
      </c>
      <c r="M8" s="208">
        <v>1</v>
      </c>
      <c r="N8" s="209">
        <f>M8*D8</f>
        <v>731.74</v>
      </c>
      <c r="O8" s="210"/>
      <c r="P8" s="211">
        <f t="shared" ref="P8:P22" si="0">O8*D8</f>
        <v>0</v>
      </c>
    </row>
    <row r="9" spans="1:16" ht="12.75">
      <c r="A9" s="271">
        <v>2</v>
      </c>
      <c r="B9" s="267" t="str">
        <f>'[1]Planilha 2014'!D20</f>
        <v>MOVIMENTO DE TERRA</v>
      </c>
      <c r="C9" s="202">
        <f t="shared" ref="C9:C22" si="1">D9/D$23</f>
        <v>0</v>
      </c>
      <c r="D9" s="203">
        <f>'REAJUSTE INCC'!S21</f>
        <v>0</v>
      </c>
      <c r="E9" s="204"/>
      <c r="F9" s="205">
        <f t="shared" ref="F9:F19" si="2">E9*D9</f>
        <v>0</v>
      </c>
      <c r="G9" s="204"/>
      <c r="H9" s="205">
        <f t="shared" ref="H9:H21" si="3">G9*D9</f>
        <v>0</v>
      </c>
      <c r="I9" s="204"/>
      <c r="J9" s="206">
        <f t="shared" ref="J9:J21" si="4">I9*D9</f>
        <v>0</v>
      </c>
      <c r="K9" s="204"/>
      <c r="L9" s="206">
        <f t="shared" ref="L9:L22" si="5">K9*D9</f>
        <v>0</v>
      </c>
      <c r="M9" s="208"/>
      <c r="N9" s="209">
        <f t="shared" ref="N9:N22" si="6">M9*D9</f>
        <v>0</v>
      </c>
      <c r="O9" s="210"/>
      <c r="P9" s="211">
        <f t="shared" si="0"/>
        <v>0</v>
      </c>
    </row>
    <row r="10" spans="1:16" ht="12.75">
      <c r="A10" s="272">
        <v>3</v>
      </c>
      <c r="B10" s="267" t="str">
        <f>'[1]Planilha 2014'!D26</f>
        <v>COBERTURA</v>
      </c>
      <c r="C10" s="202">
        <f t="shared" si="1"/>
        <v>1.8611202469118831E-2</v>
      </c>
      <c r="D10" s="203">
        <f>'7º MEDIÇÃO'!P27</f>
        <v>6772.1556999999993</v>
      </c>
      <c r="E10" s="204"/>
      <c r="F10" s="205">
        <f t="shared" si="2"/>
        <v>0</v>
      </c>
      <c r="G10" s="204"/>
      <c r="H10" s="205">
        <f t="shared" si="3"/>
        <v>0</v>
      </c>
      <c r="I10" s="204"/>
      <c r="J10" s="206">
        <f t="shared" si="4"/>
        <v>0</v>
      </c>
      <c r="K10" s="207">
        <v>1</v>
      </c>
      <c r="L10" s="206">
        <f t="shared" si="5"/>
        <v>6772.1556999999993</v>
      </c>
      <c r="M10" s="208"/>
      <c r="N10" s="209">
        <f t="shared" si="6"/>
        <v>0</v>
      </c>
      <c r="O10" s="210"/>
      <c r="P10" s="211">
        <f t="shared" si="0"/>
        <v>0</v>
      </c>
    </row>
    <row r="11" spans="1:16" ht="12.75">
      <c r="A11" s="271">
        <v>4</v>
      </c>
      <c r="B11" s="267" t="str">
        <f>'[1]Planilha 2014'!D34</f>
        <v>FUNDAÇÃO E ESTRUTURA</v>
      </c>
      <c r="C11" s="202">
        <f t="shared" si="1"/>
        <v>0</v>
      </c>
      <c r="D11" s="203">
        <f>'REAJUSTE INCC'!S35</f>
        <v>0</v>
      </c>
      <c r="E11" s="204"/>
      <c r="F11" s="205">
        <f t="shared" si="2"/>
        <v>0</v>
      </c>
      <c r="G11" s="204"/>
      <c r="H11" s="205">
        <f t="shared" si="3"/>
        <v>0</v>
      </c>
      <c r="I11" s="204"/>
      <c r="J11" s="206">
        <f t="shared" si="4"/>
        <v>0</v>
      </c>
      <c r="K11" s="207"/>
      <c r="L11" s="206">
        <f t="shared" si="5"/>
        <v>0</v>
      </c>
      <c r="M11" s="208"/>
      <c r="N11" s="209">
        <f t="shared" si="6"/>
        <v>0</v>
      </c>
      <c r="O11" s="212"/>
      <c r="P11" s="211">
        <f t="shared" si="0"/>
        <v>0</v>
      </c>
    </row>
    <row r="12" spans="1:16" ht="12.75">
      <c r="A12" s="272">
        <v>5</v>
      </c>
      <c r="B12" s="267" t="str">
        <f>'[1]Planilha 2014'!D53</f>
        <v>ALVENARIA - VEDAÇÃO</v>
      </c>
      <c r="C12" s="202">
        <f t="shared" si="1"/>
        <v>0</v>
      </c>
      <c r="D12" s="203">
        <f>'REAJUSTE INCC'!S53</f>
        <v>0</v>
      </c>
      <c r="E12" s="204"/>
      <c r="F12" s="205">
        <f t="shared" si="2"/>
        <v>0</v>
      </c>
      <c r="G12" s="204"/>
      <c r="H12" s="205">
        <f t="shared" si="3"/>
        <v>0</v>
      </c>
      <c r="I12" s="204"/>
      <c r="J12" s="206">
        <f t="shared" si="4"/>
        <v>0</v>
      </c>
      <c r="K12" s="208"/>
      <c r="L12" s="206">
        <f t="shared" si="5"/>
        <v>0</v>
      </c>
      <c r="M12" s="208"/>
      <c r="N12" s="209">
        <f t="shared" si="6"/>
        <v>0</v>
      </c>
      <c r="O12" s="210"/>
      <c r="P12" s="211">
        <f t="shared" si="0"/>
        <v>0</v>
      </c>
    </row>
    <row r="13" spans="1:16" ht="12.75">
      <c r="A13" s="271">
        <v>6</v>
      </c>
      <c r="B13" s="268" t="str">
        <f>'[1]Planilha 2014'!D57</f>
        <v>IMPERMEABILIZAÇÃO</v>
      </c>
      <c r="C13" s="202">
        <f t="shared" si="1"/>
        <v>0</v>
      </c>
      <c r="D13" s="203">
        <f>'REAJUSTE INCC'!S56</f>
        <v>0</v>
      </c>
      <c r="E13" s="204"/>
      <c r="F13" s="205">
        <f t="shared" si="2"/>
        <v>0</v>
      </c>
      <c r="G13" s="204"/>
      <c r="H13" s="205">
        <f t="shared" si="3"/>
        <v>0</v>
      </c>
      <c r="I13" s="204"/>
      <c r="J13" s="206">
        <f t="shared" si="4"/>
        <v>0</v>
      </c>
      <c r="K13" s="208"/>
      <c r="L13" s="206">
        <f t="shared" si="5"/>
        <v>0</v>
      </c>
      <c r="M13" s="208"/>
      <c r="N13" s="209">
        <f t="shared" si="6"/>
        <v>0</v>
      </c>
      <c r="O13" s="210"/>
      <c r="P13" s="211">
        <f t="shared" si="0"/>
        <v>0</v>
      </c>
    </row>
    <row r="14" spans="1:16" ht="12.75">
      <c r="A14" s="272">
        <v>7</v>
      </c>
      <c r="B14" s="268" t="str">
        <f>'[1]Planilha 2014'!D62</f>
        <v>REVESTIMENTOS - PISOS, PAREDES E TETOS</v>
      </c>
      <c r="C14" s="202">
        <f t="shared" si="1"/>
        <v>0.40762990119004694</v>
      </c>
      <c r="D14" s="203">
        <f>'7º MEDIÇÃO'!P63</f>
        <v>148326.42669999998</v>
      </c>
      <c r="E14" s="204">
        <v>0.35</v>
      </c>
      <c r="F14" s="205">
        <f t="shared" si="2"/>
        <v>51914.249344999989</v>
      </c>
      <c r="G14" s="204">
        <v>0.35</v>
      </c>
      <c r="H14" s="205">
        <f t="shared" si="3"/>
        <v>51914.249344999989</v>
      </c>
      <c r="I14" s="204">
        <v>0.3</v>
      </c>
      <c r="J14" s="206">
        <f t="shared" si="4"/>
        <v>44497.928009999996</v>
      </c>
      <c r="K14" s="213"/>
      <c r="L14" s="206">
        <f t="shared" si="5"/>
        <v>0</v>
      </c>
      <c r="M14" s="208"/>
      <c r="N14" s="209">
        <f t="shared" si="6"/>
        <v>0</v>
      </c>
      <c r="O14" s="210"/>
      <c r="P14" s="211">
        <f t="shared" si="0"/>
        <v>0</v>
      </c>
    </row>
    <row r="15" spans="1:16" ht="12.75">
      <c r="A15" s="271">
        <v>8</v>
      </c>
      <c r="B15" s="268" t="str">
        <f>'[1]Planilha 2014'!D88</f>
        <v>ESQUARIAS</v>
      </c>
      <c r="C15" s="202">
        <f t="shared" si="1"/>
        <v>0.14233790982366012</v>
      </c>
      <c r="D15" s="203">
        <f>'7º MEDIÇÃO'!P89</f>
        <v>51793.240600000012</v>
      </c>
      <c r="E15" s="204"/>
      <c r="F15" s="205">
        <f t="shared" si="2"/>
        <v>0</v>
      </c>
      <c r="G15" s="204"/>
      <c r="H15" s="205">
        <f t="shared" si="3"/>
        <v>0</v>
      </c>
      <c r="I15" s="204"/>
      <c r="J15" s="206">
        <f t="shared" si="4"/>
        <v>0</v>
      </c>
      <c r="K15" s="208">
        <v>1</v>
      </c>
      <c r="L15" s="206">
        <f t="shared" si="5"/>
        <v>51793.240600000012</v>
      </c>
      <c r="M15" s="208"/>
      <c r="N15" s="209">
        <f t="shared" si="6"/>
        <v>0</v>
      </c>
      <c r="O15" s="210"/>
      <c r="P15" s="211">
        <f t="shared" si="0"/>
        <v>0</v>
      </c>
    </row>
    <row r="16" spans="1:16" ht="12.75">
      <c r="A16" s="272">
        <v>9</v>
      </c>
      <c r="B16" s="268" t="str">
        <f>'[1]Planilha 2014'!D107</f>
        <v>INSTALAÇÕES ELETRICAS</v>
      </c>
      <c r="C16" s="202">
        <f t="shared" si="1"/>
        <v>0.13052325422535316</v>
      </c>
      <c r="D16" s="203">
        <f>'7º MEDIÇÃO'!P108</f>
        <v>47494.180000000008</v>
      </c>
      <c r="E16" s="204"/>
      <c r="F16" s="205">
        <f t="shared" si="2"/>
        <v>0</v>
      </c>
      <c r="G16" s="204"/>
      <c r="H16" s="205">
        <f t="shared" si="3"/>
        <v>0</v>
      </c>
      <c r="I16" s="204"/>
      <c r="J16" s="206">
        <f t="shared" si="4"/>
        <v>0</v>
      </c>
      <c r="K16" s="208">
        <v>0.5</v>
      </c>
      <c r="L16" s="206">
        <f t="shared" si="5"/>
        <v>23747.090000000004</v>
      </c>
      <c r="M16" s="208">
        <v>0.5</v>
      </c>
      <c r="N16" s="209">
        <f t="shared" si="6"/>
        <v>23747.090000000004</v>
      </c>
      <c r="O16" s="210"/>
      <c r="P16" s="211">
        <f t="shared" si="0"/>
        <v>0</v>
      </c>
    </row>
    <row r="17" spans="1:17" ht="12.75">
      <c r="A17" s="271">
        <v>10</v>
      </c>
      <c r="B17" s="268" t="str">
        <f>'[1]Planilha 2014'!D159</f>
        <v>INSTALAÇÕES HIDAULICAS</v>
      </c>
      <c r="C17" s="202">
        <f t="shared" si="1"/>
        <v>0.2256513091953703</v>
      </c>
      <c r="D17" s="203">
        <f>'7º MEDIÇÃO'!P159</f>
        <v>82108.923500000004</v>
      </c>
      <c r="E17" s="204"/>
      <c r="F17" s="205">
        <f t="shared" si="2"/>
        <v>0</v>
      </c>
      <c r="G17" s="204"/>
      <c r="H17" s="205">
        <f t="shared" si="3"/>
        <v>0</v>
      </c>
      <c r="I17" s="204"/>
      <c r="J17" s="206">
        <f t="shared" si="4"/>
        <v>0</v>
      </c>
      <c r="K17" s="208">
        <v>1</v>
      </c>
      <c r="L17" s="206">
        <f t="shared" si="5"/>
        <v>82108.923500000004</v>
      </c>
      <c r="M17" s="208">
        <v>0</v>
      </c>
      <c r="N17" s="209">
        <f t="shared" si="6"/>
        <v>0</v>
      </c>
      <c r="O17" s="210"/>
      <c r="P17" s="211">
        <f t="shared" si="0"/>
        <v>0</v>
      </c>
    </row>
    <row r="18" spans="1:17" ht="12.75">
      <c r="A18" s="272">
        <v>11</v>
      </c>
      <c r="B18" s="268" t="s">
        <v>602</v>
      </c>
      <c r="C18" s="202">
        <f t="shared" si="1"/>
        <v>6.7117208180777085E-2</v>
      </c>
      <c r="D18" s="203">
        <f>'7º MEDIÇÃO'!P195</f>
        <v>24422.29</v>
      </c>
      <c r="E18" s="204"/>
      <c r="F18" s="205">
        <f t="shared" si="2"/>
        <v>0</v>
      </c>
      <c r="G18" s="204"/>
      <c r="H18" s="205">
        <f t="shared" si="3"/>
        <v>0</v>
      </c>
      <c r="I18" s="204"/>
      <c r="J18" s="206">
        <f t="shared" si="4"/>
        <v>0</v>
      </c>
      <c r="K18" s="208">
        <v>1</v>
      </c>
      <c r="L18" s="206">
        <f t="shared" si="5"/>
        <v>24422.29</v>
      </c>
      <c r="M18" s="208"/>
      <c r="N18" s="209">
        <f t="shared" si="6"/>
        <v>0</v>
      </c>
      <c r="O18" s="214"/>
      <c r="P18" s="211">
        <f t="shared" si="0"/>
        <v>0</v>
      </c>
    </row>
    <row r="19" spans="1:17" ht="12.75">
      <c r="A19" s="271">
        <v>12</v>
      </c>
      <c r="B19" s="268" t="s">
        <v>603</v>
      </c>
      <c r="C19" s="202">
        <f t="shared" si="1"/>
        <v>6.1182509186771756E-3</v>
      </c>
      <c r="D19" s="203">
        <f>'7º MEDIÇÃO'!P201</f>
        <v>2226.2799999999997</v>
      </c>
      <c r="E19" s="204"/>
      <c r="F19" s="205">
        <f t="shared" si="2"/>
        <v>0</v>
      </c>
      <c r="G19" s="204"/>
      <c r="H19" s="205">
        <f t="shared" si="3"/>
        <v>0</v>
      </c>
      <c r="I19" s="204"/>
      <c r="J19" s="206">
        <f t="shared" si="4"/>
        <v>0</v>
      </c>
      <c r="K19" s="208"/>
      <c r="L19" s="206">
        <f t="shared" si="5"/>
        <v>0</v>
      </c>
      <c r="M19" s="208">
        <v>1</v>
      </c>
      <c r="N19" s="209">
        <f t="shared" si="6"/>
        <v>2226.2799999999997</v>
      </c>
      <c r="O19" s="210"/>
      <c r="P19" s="211">
        <f t="shared" si="0"/>
        <v>0</v>
      </c>
    </row>
    <row r="20" spans="1:17" ht="12.75">
      <c r="A20" s="273"/>
      <c r="B20" s="268"/>
      <c r="C20" s="202">
        <f t="shared" si="1"/>
        <v>0</v>
      </c>
      <c r="D20" s="203"/>
      <c r="E20" s="204"/>
      <c r="F20" s="205"/>
      <c r="G20" s="204"/>
      <c r="H20" s="205">
        <f t="shared" si="3"/>
        <v>0</v>
      </c>
      <c r="I20" s="204"/>
      <c r="J20" s="206">
        <f t="shared" si="4"/>
        <v>0</v>
      </c>
      <c r="K20" s="208"/>
      <c r="L20" s="206">
        <f t="shared" si="5"/>
        <v>0</v>
      </c>
      <c r="M20" s="208"/>
      <c r="N20" s="209">
        <f t="shared" si="6"/>
        <v>0</v>
      </c>
      <c r="O20" s="215"/>
      <c r="P20" s="211">
        <f t="shared" si="0"/>
        <v>0</v>
      </c>
    </row>
    <row r="21" spans="1:17" ht="12.75">
      <c r="A21" s="273"/>
      <c r="B21" s="268"/>
      <c r="C21" s="202">
        <f t="shared" si="1"/>
        <v>0</v>
      </c>
      <c r="D21" s="216"/>
      <c r="E21" s="217"/>
      <c r="F21" s="218"/>
      <c r="G21" s="217"/>
      <c r="H21" s="205">
        <f t="shared" si="3"/>
        <v>0</v>
      </c>
      <c r="I21" s="217"/>
      <c r="J21" s="206">
        <f t="shared" si="4"/>
        <v>0</v>
      </c>
      <c r="K21" s="219"/>
      <c r="L21" s="206">
        <f t="shared" si="5"/>
        <v>0</v>
      </c>
      <c r="M21" s="208"/>
      <c r="N21" s="209">
        <f t="shared" si="6"/>
        <v>0</v>
      </c>
      <c r="O21" s="215"/>
      <c r="P21" s="211">
        <f t="shared" si="0"/>
        <v>0</v>
      </c>
    </row>
    <row r="22" spans="1:17" ht="12.75">
      <c r="A22" s="274"/>
      <c r="B22" s="269"/>
      <c r="C22" s="202">
        <f t="shared" si="1"/>
        <v>0</v>
      </c>
      <c r="D22" s="220"/>
      <c r="E22" s="221"/>
      <c r="F22" s="222"/>
      <c r="G22" s="221"/>
      <c r="H22" s="222"/>
      <c r="I22" s="221"/>
      <c r="J22" s="223">
        <f>I22*D22</f>
        <v>0</v>
      </c>
      <c r="K22" s="224"/>
      <c r="L22" s="223">
        <f t="shared" si="5"/>
        <v>0</v>
      </c>
      <c r="M22" s="225"/>
      <c r="N22" s="226">
        <f t="shared" si="6"/>
        <v>0</v>
      </c>
      <c r="O22" s="227"/>
      <c r="P22" s="228">
        <f t="shared" si="0"/>
        <v>0</v>
      </c>
    </row>
    <row r="23" spans="1:17" ht="12.75">
      <c r="A23" s="254" t="s">
        <v>604</v>
      </c>
      <c r="B23" s="229" t="s">
        <v>605</v>
      </c>
      <c r="C23" s="230"/>
      <c r="D23" s="231">
        <f>SUM(D8:D22)</f>
        <v>363875.23650000006</v>
      </c>
      <c r="E23" s="232">
        <f>F23/D23</f>
        <v>0.1426704654165164</v>
      </c>
      <c r="F23" s="233">
        <f>SUM(F8:F19)</f>
        <v>51914.249344999989</v>
      </c>
      <c r="G23" s="234">
        <f>H23/D23</f>
        <v>0.1426704654165164</v>
      </c>
      <c r="H23" s="233">
        <f>SUM(H8:H22)</f>
        <v>51914.249344999989</v>
      </c>
      <c r="I23" s="234">
        <f>J23/D23</f>
        <v>0.12228897035701408</v>
      </c>
      <c r="J23" s="233">
        <f>SUM(J8:J22)</f>
        <v>44497.928009999996</v>
      </c>
      <c r="K23" s="234">
        <f>L23/D23</f>
        <v>0.51897925678160295</v>
      </c>
      <c r="L23" s="233">
        <f>SUM(L8:L22)</f>
        <v>188843.69980000003</v>
      </c>
      <c r="M23" s="235">
        <f>N23/D23</f>
        <v>7.3390842028350015E-2</v>
      </c>
      <c r="N23" s="236">
        <f>SUM(N8:N22)</f>
        <v>26705.110000000004</v>
      </c>
      <c r="O23" s="234">
        <f>P23/D23</f>
        <v>0</v>
      </c>
      <c r="P23" s="255">
        <f>SUM(P8:P22)</f>
        <v>0</v>
      </c>
      <c r="Q23" s="237"/>
    </row>
    <row r="24" spans="1:17" ht="13.5" thickBot="1">
      <c r="A24" s="256"/>
      <c r="B24" s="238" t="s">
        <v>606</v>
      </c>
      <c r="C24" s="239">
        <f>SUM(C8:C23)</f>
        <v>0.99999999999999978</v>
      </c>
      <c r="D24" s="240"/>
      <c r="E24" s="232">
        <f>E23</f>
        <v>0.1426704654165164</v>
      </c>
      <c r="F24" s="233">
        <f>F23</f>
        <v>51914.249344999989</v>
      </c>
      <c r="G24" s="234">
        <f t="shared" ref="G24:N24" si="7">G23+E24</f>
        <v>0.2853409308330328</v>
      </c>
      <c r="H24" s="233">
        <f t="shared" si="7"/>
        <v>103828.49868999998</v>
      </c>
      <c r="I24" s="234">
        <f t="shared" si="7"/>
        <v>0.40762990119004688</v>
      </c>
      <c r="J24" s="233">
        <f t="shared" si="7"/>
        <v>148326.42669999998</v>
      </c>
      <c r="K24" s="234">
        <f t="shared" si="7"/>
        <v>0.92660915797164978</v>
      </c>
      <c r="L24" s="233">
        <f t="shared" si="7"/>
        <v>337170.12650000001</v>
      </c>
      <c r="M24" s="235">
        <f t="shared" si="7"/>
        <v>0.99999999999999978</v>
      </c>
      <c r="N24" s="236">
        <f t="shared" si="7"/>
        <v>363875.2365</v>
      </c>
      <c r="O24" s="234">
        <f>O23+M24</f>
        <v>0.99999999999999978</v>
      </c>
      <c r="P24" s="255">
        <f>P23+N24</f>
        <v>363875.2365</v>
      </c>
    </row>
    <row r="25" spans="1:17" ht="13.5" thickBot="1">
      <c r="A25" s="257"/>
      <c r="B25" s="238"/>
      <c r="C25" s="258"/>
      <c r="D25" s="259"/>
      <c r="E25" s="260"/>
      <c r="F25" s="261"/>
      <c r="G25" s="262"/>
      <c r="H25" s="261"/>
      <c r="I25" s="263"/>
      <c r="J25" s="261"/>
      <c r="K25" s="262"/>
      <c r="L25" s="261"/>
      <c r="M25" s="264"/>
      <c r="N25" s="265"/>
      <c r="O25" s="262"/>
      <c r="P25" s="266"/>
    </row>
    <row r="26" spans="1:17" ht="15.75">
      <c r="A26" s="241"/>
      <c r="B26" s="241"/>
      <c r="E26" s="244"/>
      <c r="G26" s="245"/>
      <c r="H26" s="246"/>
      <c r="I26" s="245"/>
      <c r="J26" s="246"/>
      <c r="K26" s="245"/>
      <c r="L26" s="246"/>
      <c r="M26" s="247"/>
      <c r="N26" s="246"/>
      <c r="O26" s="245"/>
      <c r="P26" s="246"/>
    </row>
    <row r="27" spans="1:17" ht="15.75">
      <c r="A27" s="241"/>
      <c r="B27" s="241" t="s">
        <v>612</v>
      </c>
      <c r="E27" s="244"/>
      <c r="G27" s="245"/>
      <c r="H27" s="246"/>
      <c r="I27" s="245"/>
      <c r="J27" s="246"/>
      <c r="K27" s="245"/>
      <c r="L27" s="246"/>
      <c r="M27" s="247"/>
      <c r="N27" s="246"/>
      <c r="O27" s="245"/>
      <c r="P27" s="246"/>
    </row>
    <row r="28" spans="1:17" ht="15.75">
      <c r="A28" s="241"/>
      <c r="B28" s="241"/>
      <c r="E28" s="244"/>
      <c r="G28" s="245"/>
      <c r="H28" s="246"/>
      <c r="I28" s="245"/>
      <c r="J28" s="246"/>
      <c r="K28" s="245"/>
      <c r="L28" s="246"/>
      <c r="M28" s="247"/>
      <c r="N28" s="246"/>
      <c r="O28" s="245"/>
      <c r="P28" s="246"/>
    </row>
    <row r="31" spans="1:17" s="248" customFormat="1">
      <c r="B31" s="275" t="s">
        <v>573</v>
      </c>
      <c r="C31" s="276"/>
      <c r="D31" s="277"/>
      <c r="E31" s="676" t="s">
        <v>610</v>
      </c>
      <c r="F31" s="676"/>
      <c r="G31" s="276"/>
      <c r="H31" s="243"/>
      <c r="I31" s="242"/>
      <c r="J31" s="243"/>
      <c r="K31" s="242"/>
      <c r="L31" s="243"/>
      <c r="M31" s="249"/>
      <c r="N31" s="243"/>
      <c r="O31" s="242"/>
      <c r="P31" s="243"/>
      <c r="Q31" s="194"/>
    </row>
    <row r="32" spans="1:17">
      <c r="B32" s="278" t="s">
        <v>574</v>
      </c>
      <c r="C32" s="276"/>
      <c r="D32" s="277"/>
      <c r="E32" s="660" t="s">
        <v>611</v>
      </c>
      <c r="F32" s="660"/>
      <c r="G32" s="276"/>
    </row>
    <row r="33" spans="2:7">
      <c r="B33" s="278" t="s">
        <v>575</v>
      </c>
      <c r="C33" s="276"/>
      <c r="D33" s="277"/>
      <c r="E33" s="276"/>
      <c r="F33" s="277"/>
      <c r="G33" s="276"/>
    </row>
  </sheetData>
  <mergeCells count="11">
    <mergeCell ref="E32:F32"/>
    <mergeCell ref="A1:P2"/>
    <mergeCell ref="A3:P3"/>
    <mergeCell ref="A4:P5"/>
    <mergeCell ref="E31:F31"/>
    <mergeCell ref="E6:F6"/>
    <mergeCell ref="G6:H6"/>
    <mergeCell ref="I6:J6"/>
    <mergeCell ref="K6:L6"/>
    <mergeCell ref="M6:N6"/>
    <mergeCell ref="O6:P6"/>
  </mergeCells>
  <pageMargins left="0.11811023622047245" right="0.11811023622047245" top="0.39370078740157483" bottom="0.39370078740157483" header="0.31496062992125984" footer="0.31496062992125984"/>
  <pageSetup paperSize="9" scale="8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12</vt:i4>
      </vt:variant>
    </vt:vector>
  </HeadingPairs>
  <TitlesOfParts>
    <vt:vector size="32" baseType="lpstr">
      <vt:lpstr>Planilha 2014</vt:lpstr>
      <vt:lpstr>1ª Medição</vt:lpstr>
      <vt:lpstr>2ª Medição</vt:lpstr>
      <vt:lpstr>3ª Medição</vt:lpstr>
      <vt:lpstr>4ª Medição</vt:lpstr>
      <vt:lpstr>5º Medição</vt:lpstr>
      <vt:lpstr>6º Medição</vt:lpstr>
      <vt:lpstr>REAJUSTE INCC</vt:lpstr>
      <vt:lpstr>CFF</vt:lpstr>
      <vt:lpstr>7º MEDIÇÃO</vt:lpstr>
      <vt:lpstr>REAJUSTE BM 07</vt:lpstr>
      <vt:lpstr>8ª medição</vt:lpstr>
      <vt:lpstr>REAJUSTE BM 8</vt:lpstr>
      <vt:lpstr>9º Medição</vt:lpstr>
      <vt:lpstr>Plan1</vt:lpstr>
      <vt:lpstr>PAGINA INICIAL</vt:lpstr>
      <vt:lpstr>ORÇAMENTO LICITAÇÃO</vt:lpstr>
      <vt:lpstr>C.F.F.</vt:lpstr>
      <vt:lpstr>ORÇAMENTO EMPRESA</vt:lpstr>
      <vt:lpstr>CFF EMPRESA</vt:lpstr>
      <vt:lpstr>'5º Medição'!Area_de_impressao</vt:lpstr>
      <vt:lpstr>'7º MEDIÇÃO'!Area_de_impressao</vt:lpstr>
      <vt:lpstr>'8ª medição'!Area_de_impressao</vt:lpstr>
      <vt:lpstr>'9º Medição'!Area_de_impressao</vt:lpstr>
      <vt:lpstr>C.F.F.!Area_de_impressao</vt:lpstr>
      <vt:lpstr>CFF!Area_de_impressao</vt:lpstr>
      <vt:lpstr>'CFF EMPRESA'!Area_de_impressao</vt:lpstr>
      <vt:lpstr>'ORÇAMENTO EMPRESA'!Area_de_impressao</vt:lpstr>
      <vt:lpstr>'ORÇAMENTO LICITAÇÃO'!Area_de_impressao</vt:lpstr>
      <vt:lpstr>'REAJUSTE BM 07'!Area_de_impressao</vt:lpstr>
      <vt:lpstr>'REAJUSTE BM 8'!Area_de_impressao</vt:lpstr>
      <vt:lpstr>'REAJUSTE INCC'!Area_de_impressao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Ues</cp:lastModifiedBy>
  <cp:lastPrinted>2016-09-19T00:42:46Z</cp:lastPrinted>
  <dcterms:created xsi:type="dcterms:W3CDTF">2013-09-19T18:18:31Z</dcterms:created>
  <dcterms:modified xsi:type="dcterms:W3CDTF">2016-10-10T14:20:03Z</dcterms:modified>
</cp:coreProperties>
</file>